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60" windowHeight="10020" activeTab="0"/>
  </bookViews>
  <sheets>
    <sheet name="거래명세서" sheetId="1" r:id="rId1"/>
    <sheet name="세금계산서" sheetId="2" r:id="rId2"/>
    <sheet name="거래처기본정보" sheetId="3" r:id="rId3"/>
    <sheet name="제품기본정보" sheetId="4" r:id="rId4"/>
    <sheet name="Sheet3" sheetId="5" r:id="rId5"/>
  </sheets>
  <definedNames>
    <definedName name="거래처기본정보">OFFSET('거래처기본정보'!$A$4,0,0,COUNTA('거래처기본정보'!$A:$A)-1,7)</definedName>
    <definedName name="상호명">OFFSET('거래처기본정보'!$A$4,0,0,COUNTA('거래처기본정보'!$A:$A)-1)</definedName>
    <definedName name="제품기본정보">OFFSET('제품기본정보'!$B$4,0,0,COUNTA('제품기본정보'!$B:$B)-1,4)</definedName>
    <definedName name="제품코드">OFFSET('제품기본정보'!$B$4,0,0,COUNTA('제품기본정보'!$B:$B)-1)</definedName>
  </definedNames>
  <calcPr fullCalcOnLoad="1"/>
</workbook>
</file>

<file path=xl/sharedStrings.xml><?xml version="1.0" encoding="utf-8"?>
<sst xmlns="http://schemas.openxmlformats.org/spreadsheetml/2006/main" count="407" uniqueCount="284">
  <si>
    <t>글로벌네트웍</t>
  </si>
  <si>
    <t>전지현</t>
  </si>
  <si>
    <t>삼호물산</t>
  </si>
  <si>
    <t>남상미</t>
  </si>
  <si>
    <t>삼성전관</t>
  </si>
  <si>
    <t>한가인</t>
  </si>
  <si>
    <t>율산실업</t>
  </si>
  <si>
    <t>김태희</t>
  </si>
  <si>
    <t>대성주택</t>
  </si>
  <si>
    <t>박예진</t>
  </si>
  <si>
    <t>삼도식품</t>
  </si>
  <si>
    <t>강원도 춘천시</t>
  </si>
  <si>
    <t>한신공영</t>
  </si>
  <si>
    <t>동해기업</t>
  </si>
  <si>
    <t>권예지</t>
  </si>
  <si>
    <t>삼립양행</t>
  </si>
  <si>
    <t>대성유통</t>
  </si>
  <si>
    <t>청해화학</t>
  </si>
  <si>
    <r>
      <t>시그마C</t>
    </r>
    <r>
      <rPr>
        <sz val="11"/>
        <rFont val="돋움"/>
        <family val="3"/>
      </rPr>
      <t>o.</t>
    </r>
  </si>
  <si>
    <t>220-32-35487</t>
  </si>
  <si>
    <t>333-27-27178</t>
  </si>
  <si>
    <t>724-16-80838</t>
  </si>
  <si>
    <t>578-83-48563</t>
  </si>
  <si>
    <t>455-54-71103</t>
  </si>
  <si>
    <t>707-07-77786</t>
  </si>
  <si>
    <t>223-56-34424</t>
  </si>
  <si>
    <t>463-37-71583</t>
  </si>
  <si>
    <t>176-01-27816</t>
  </si>
  <si>
    <t>103-04-87544</t>
  </si>
  <si>
    <t>886-06-66446</t>
  </si>
  <si>
    <t>813-81-31220</t>
  </si>
  <si>
    <t>520-10-01102</t>
  </si>
  <si>
    <t>376-53-82718</t>
  </si>
  <si>
    <t>282-38-03721</t>
  </si>
  <si>
    <t>617-66-70034</t>
  </si>
  <si>
    <t>416-58-12726</t>
  </si>
  <si>
    <t>455-38-10680</t>
  </si>
  <si>
    <t>622-17-47885</t>
  </si>
  <si>
    <t>748-44-28818</t>
  </si>
  <si>
    <t>172-25-47871</t>
  </si>
  <si>
    <t>287-54-75781</t>
  </si>
  <si>
    <r>
      <t>서울시 영등포구</t>
    </r>
    <r>
      <rPr>
        <sz val="11"/>
        <rFont val="돋움"/>
        <family val="3"/>
      </rPr>
      <t xml:space="preserve"> 신길동 1138번지</t>
    </r>
  </si>
  <si>
    <r>
      <t>서울시 용산구</t>
    </r>
    <r>
      <rPr>
        <sz val="11"/>
        <rFont val="돋움"/>
        <family val="3"/>
      </rPr>
      <t xml:space="preserve"> 이촌동 111번지</t>
    </r>
  </si>
  <si>
    <r>
      <t>서울시 동작구</t>
    </r>
    <r>
      <rPr>
        <sz val="11"/>
        <rFont val="돋움"/>
        <family val="3"/>
      </rPr>
      <t xml:space="preserve"> 사당동 203번지</t>
    </r>
  </si>
  <si>
    <r>
      <t>서울시 양천구</t>
    </r>
    <r>
      <rPr>
        <sz val="11"/>
        <rFont val="돋움"/>
        <family val="3"/>
      </rPr>
      <t xml:space="preserve"> 목3동 52-1번지</t>
    </r>
  </si>
  <si>
    <r>
      <t xml:space="preserve">대구시 남구 대명동 </t>
    </r>
    <r>
      <rPr>
        <sz val="11"/>
        <rFont val="돋움"/>
        <family val="3"/>
      </rPr>
      <t>780-3번지</t>
    </r>
  </si>
  <si>
    <r>
      <t>서울시 동작구</t>
    </r>
    <r>
      <rPr>
        <sz val="11"/>
        <rFont val="돋움"/>
        <family val="3"/>
      </rPr>
      <t xml:space="preserve"> 흑석동 10-11번지</t>
    </r>
  </si>
  <si>
    <r>
      <t>서울시 용산구</t>
    </r>
    <r>
      <rPr>
        <sz val="11"/>
        <rFont val="돋움"/>
        <family val="3"/>
      </rPr>
      <t xml:space="preserve"> 원효로2가 100번지</t>
    </r>
  </si>
  <si>
    <t>경기도 수원시 권선구</t>
  </si>
  <si>
    <r>
      <t>경기도 광명시</t>
    </r>
    <r>
      <rPr>
        <sz val="11"/>
        <rFont val="돋움"/>
        <family val="3"/>
      </rPr>
      <t xml:space="preserve"> 철산동</t>
    </r>
  </si>
  <si>
    <r>
      <t>서울시 영등포구</t>
    </r>
    <r>
      <rPr>
        <sz val="11"/>
        <rFont val="돋움"/>
        <family val="3"/>
      </rPr>
      <t xml:space="preserve"> 여의도동 3-7</t>
    </r>
  </si>
  <si>
    <t>서울시 마포구 합정동</t>
  </si>
  <si>
    <t>경기도 고양시</t>
  </si>
  <si>
    <r>
      <t>서울시 구로구 독산동</t>
    </r>
    <r>
      <rPr>
        <sz val="11"/>
        <rFont val="돋움"/>
        <family val="3"/>
      </rPr>
      <t xml:space="preserve"> 45-6</t>
    </r>
  </si>
  <si>
    <t>서울시 종로구 명동</t>
  </si>
  <si>
    <t>서울시 동작구 신대방동</t>
  </si>
  <si>
    <t>서울시 양천구 신정7동</t>
  </si>
  <si>
    <t>강원도 춘천시</t>
  </si>
  <si>
    <r>
      <t xml:space="preserve">인천시 북구 작전동 </t>
    </r>
    <r>
      <rPr>
        <sz val="11"/>
        <rFont val="돋움"/>
        <family val="3"/>
      </rPr>
      <t>41-90</t>
    </r>
  </si>
  <si>
    <t>제조</t>
  </si>
  <si>
    <t>제조</t>
  </si>
  <si>
    <t>서비스</t>
  </si>
  <si>
    <t>서비스</t>
  </si>
  <si>
    <t>유통</t>
  </si>
  <si>
    <t>유통</t>
  </si>
  <si>
    <t>화장품</t>
  </si>
  <si>
    <t>화장품</t>
  </si>
  <si>
    <t>태영산업</t>
  </si>
  <si>
    <t>전기전자</t>
  </si>
  <si>
    <t>도서출판</t>
  </si>
  <si>
    <t>식품</t>
  </si>
  <si>
    <t>권상우</t>
  </si>
  <si>
    <t>박혜진</t>
  </si>
  <si>
    <t>삼각형출판</t>
  </si>
  <si>
    <t>이영애</t>
  </si>
  <si>
    <t>현빈</t>
  </si>
  <si>
    <t>신현준</t>
  </si>
  <si>
    <t>박지성</t>
  </si>
  <si>
    <t>이영표</t>
  </si>
  <si>
    <t>위성미</t>
  </si>
  <si>
    <t>홍수아</t>
  </si>
  <si>
    <t>장서희</t>
  </si>
  <si>
    <t>전인화</t>
  </si>
  <si>
    <t>한신유통</t>
  </si>
  <si>
    <t>전도연</t>
  </si>
  <si>
    <t>엄정화</t>
  </si>
  <si>
    <t>거 래 명 세 서</t>
  </si>
  <si>
    <t>공 급 자</t>
  </si>
  <si>
    <t>등록번호</t>
  </si>
  <si>
    <t>사업장 주소</t>
  </si>
  <si>
    <t>업태</t>
  </si>
  <si>
    <t>상품번호</t>
  </si>
  <si>
    <t>발행일</t>
  </si>
  <si>
    <t>공급받는자</t>
  </si>
  <si>
    <t>종목</t>
  </si>
  <si>
    <t>전화번호</t>
  </si>
  <si>
    <t>상품명</t>
  </si>
  <si>
    <t>상호명</t>
  </si>
  <si>
    <t>상호명</t>
  </si>
  <si>
    <t>대표자명</t>
  </si>
  <si>
    <t>사업자 등록번호</t>
  </si>
  <si>
    <t>사업장 주소</t>
  </si>
  <si>
    <t>전화번호</t>
  </si>
  <si>
    <t>업태</t>
  </si>
  <si>
    <t>종목</t>
  </si>
  <si>
    <t>Gum Base</t>
  </si>
  <si>
    <t>Alpha Hydroxy Acid</t>
  </si>
  <si>
    <t>Albumin</t>
  </si>
  <si>
    <t>Alpha Lipoic Acid</t>
  </si>
  <si>
    <t>Algae Extract</t>
  </si>
  <si>
    <t>알란토인</t>
  </si>
  <si>
    <t>알로에 베라 젤</t>
  </si>
  <si>
    <t>Altea Extract</t>
  </si>
  <si>
    <t>Amino Acids</t>
  </si>
  <si>
    <t>Beta Hydroxy Acids</t>
  </si>
  <si>
    <t>아세로라 추출물</t>
  </si>
  <si>
    <t>Camellia Sinensis Extract</t>
  </si>
  <si>
    <t>카모마일 추출물</t>
  </si>
  <si>
    <t>글리세린</t>
  </si>
  <si>
    <t>Hyaluronic Acid</t>
  </si>
  <si>
    <t>코드</t>
  </si>
  <si>
    <t>품목</t>
  </si>
  <si>
    <t>규격</t>
  </si>
  <si>
    <t>단가</t>
  </si>
  <si>
    <t>g</t>
  </si>
  <si>
    <r>
      <t>k</t>
    </r>
    <r>
      <rPr>
        <sz val="11"/>
        <rFont val="돋움"/>
        <family val="3"/>
      </rPr>
      <t>g</t>
    </r>
  </si>
  <si>
    <t>포</t>
  </si>
  <si>
    <r>
      <t>b</t>
    </r>
    <r>
      <rPr>
        <sz val="11"/>
        <rFont val="돋움"/>
        <family val="3"/>
      </rPr>
      <t>ottle</t>
    </r>
  </si>
  <si>
    <t>bottle</t>
  </si>
  <si>
    <t>55628-1500</t>
  </si>
  <si>
    <t>70857-4804</t>
  </si>
  <si>
    <t>37565-7004</t>
  </si>
  <si>
    <t>55471-6546</t>
  </si>
  <si>
    <t>37744-5300</t>
  </si>
  <si>
    <t>38341-7555</t>
  </si>
  <si>
    <t>07060-5042</t>
  </si>
  <si>
    <t>16384-5215</t>
  </si>
  <si>
    <t>31265-6071</t>
  </si>
  <si>
    <t>02335-2723</t>
  </si>
  <si>
    <t>85470-2778</t>
  </si>
  <si>
    <t>83576-8123</t>
  </si>
  <si>
    <t>18657-8833</t>
  </si>
  <si>
    <t>31100-5408</t>
  </si>
  <si>
    <t>63516-5306</t>
  </si>
  <si>
    <t>대표자명</t>
  </si>
  <si>
    <t>규격</t>
  </si>
  <si>
    <t>단가</t>
  </si>
  <si>
    <t>수량</t>
  </si>
  <si>
    <t>공급가액</t>
  </si>
  <si>
    <t>세액</t>
  </si>
  <si>
    <r>
      <t>123-45-6789</t>
    </r>
    <r>
      <rPr>
        <sz val="11"/>
        <rFont val="돋움"/>
        <family val="3"/>
      </rPr>
      <t>0</t>
    </r>
  </si>
  <si>
    <t>서울시 양천구 신정동 대성빌딩</t>
  </si>
  <si>
    <r>
      <t>0</t>
    </r>
    <r>
      <rPr>
        <sz val="11"/>
        <rFont val="돋움"/>
        <family val="3"/>
      </rPr>
      <t>2-709-5339</t>
    </r>
  </si>
  <si>
    <t>태평양</t>
  </si>
  <si>
    <r>
      <t>02-</t>
    </r>
    <r>
      <rPr>
        <sz val="11"/>
        <rFont val="돋움"/>
        <family val="3"/>
      </rPr>
      <t>4</t>
    </r>
    <r>
      <rPr>
        <sz val="11"/>
        <rFont val="돋움"/>
        <family val="3"/>
      </rPr>
      <t>53-6371</t>
    </r>
  </si>
  <si>
    <r>
      <t>02-</t>
    </r>
    <r>
      <rPr>
        <sz val="11"/>
        <rFont val="돋움"/>
        <family val="3"/>
      </rPr>
      <t>2</t>
    </r>
    <r>
      <rPr>
        <sz val="11"/>
        <rFont val="돋움"/>
        <family val="3"/>
      </rPr>
      <t>6</t>
    </r>
    <r>
      <rPr>
        <sz val="11"/>
        <rFont val="돋움"/>
        <family val="3"/>
      </rPr>
      <t>2-</t>
    </r>
    <r>
      <rPr>
        <sz val="11"/>
        <rFont val="돋움"/>
        <family val="3"/>
      </rPr>
      <t>0038</t>
    </r>
  </si>
  <si>
    <r>
      <t>02-</t>
    </r>
    <r>
      <rPr>
        <sz val="11"/>
        <rFont val="돋움"/>
        <family val="3"/>
      </rPr>
      <t>2</t>
    </r>
    <r>
      <rPr>
        <sz val="11"/>
        <rFont val="돋움"/>
        <family val="3"/>
      </rPr>
      <t>696-7461</t>
    </r>
  </si>
  <si>
    <r>
      <t>0</t>
    </r>
    <r>
      <rPr>
        <sz val="11"/>
        <rFont val="돋움"/>
        <family val="3"/>
      </rPr>
      <t>2-7</t>
    </r>
    <r>
      <rPr>
        <sz val="11"/>
        <rFont val="돋움"/>
        <family val="3"/>
      </rPr>
      <t>21-3622</t>
    </r>
  </si>
  <si>
    <r>
      <t>0</t>
    </r>
    <r>
      <rPr>
        <sz val="11"/>
        <rFont val="돋움"/>
        <family val="3"/>
      </rPr>
      <t>53-</t>
    </r>
    <r>
      <rPr>
        <sz val="11"/>
        <rFont val="돋움"/>
        <family val="3"/>
      </rPr>
      <t>666-6666</t>
    </r>
  </si>
  <si>
    <r>
      <t>0</t>
    </r>
    <r>
      <rPr>
        <sz val="11"/>
        <rFont val="돋움"/>
        <family val="3"/>
      </rPr>
      <t>2-</t>
    </r>
    <r>
      <rPr>
        <sz val="11"/>
        <rFont val="돋움"/>
        <family val="3"/>
      </rPr>
      <t>333-3333</t>
    </r>
  </si>
  <si>
    <r>
      <t>0</t>
    </r>
    <r>
      <rPr>
        <sz val="11"/>
        <rFont val="돋움"/>
        <family val="3"/>
      </rPr>
      <t>2-</t>
    </r>
    <r>
      <rPr>
        <sz val="11"/>
        <rFont val="돋움"/>
        <family val="3"/>
      </rPr>
      <t>222-2222</t>
    </r>
  </si>
  <si>
    <r>
      <t>0</t>
    </r>
    <r>
      <rPr>
        <sz val="11"/>
        <rFont val="돋움"/>
        <family val="3"/>
      </rPr>
      <t>31-</t>
    </r>
    <r>
      <rPr>
        <sz val="11"/>
        <rFont val="돋움"/>
        <family val="3"/>
      </rPr>
      <t>666-6666</t>
    </r>
  </si>
  <si>
    <r>
      <t>0</t>
    </r>
    <r>
      <rPr>
        <sz val="11"/>
        <rFont val="돋움"/>
        <family val="3"/>
      </rPr>
      <t>31-</t>
    </r>
    <r>
      <rPr>
        <sz val="11"/>
        <rFont val="돋움"/>
        <family val="3"/>
      </rPr>
      <t>234-5678</t>
    </r>
  </si>
  <si>
    <r>
      <t>0</t>
    </r>
    <r>
      <rPr>
        <sz val="11"/>
        <rFont val="돋움"/>
        <family val="3"/>
      </rPr>
      <t>2-</t>
    </r>
    <r>
      <rPr>
        <sz val="11"/>
        <rFont val="돋움"/>
        <family val="3"/>
      </rPr>
      <t>123-1234</t>
    </r>
  </si>
  <si>
    <r>
      <t>0</t>
    </r>
    <r>
      <rPr>
        <sz val="11"/>
        <rFont val="돋움"/>
        <family val="3"/>
      </rPr>
      <t>2-</t>
    </r>
    <r>
      <rPr>
        <sz val="11"/>
        <rFont val="돋움"/>
        <family val="3"/>
      </rPr>
      <t>234-5678</t>
    </r>
  </si>
  <si>
    <r>
      <t>0</t>
    </r>
    <r>
      <rPr>
        <sz val="11"/>
        <rFont val="돋움"/>
        <family val="3"/>
      </rPr>
      <t>2-</t>
    </r>
    <r>
      <rPr>
        <sz val="11"/>
        <rFont val="돋움"/>
        <family val="3"/>
      </rPr>
      <t>111-1111</t>
    </r>
  </si>
  <si>
    <r>
      <t>0</t>
    </r>
    <r>
      <rPr>
        <sz val="11"/>
        <rFont val="돋움"/>
        <family val="3"/>
      </rPr>
      <t>2-</t>
    </r>
    <r>
      <rPr>
        <sz val="11"/>
        <rFont val="돋움"/>
        <family val="3"/>
      </rPr>
      <t>121-3622</t>
    </r>
  </si>
  <si>
    <t>강원도 춘천시 북산면</t>
  </si>
  <si>
    <t>강원도 양구군</t>
  </si>
  <si>
    <r>
      <t>033-</t>
    </r>
    <r>
      <rPr>
        <sz val="11"/>
        <rFont val="돋움"/>
        <family val="3"/>
      </rPr>
      <t>6</t>
    </r>
    <r>
      <rPr>
        <sz val="11"/>
        <rFont val="돋움"/>
        <family val="3"/>
      </rPr>
      <t>5</t>
    </r>
    <r>
      <rPr>
        <sz val="11"/>
        <rFont val="돋움"/>
        <family val="3"/>
      </rPr>
      <t>2-</t>
    </r>
    <r>
      <rPr>
        <sz val="11"/>
        <rFont val="돋움"/>
        <family val="3"/>
      </rPr>
      <t>107</t>
    </r>
    <r>
      <rPr>
        <sz val="11"/>
        <rFont val="돋움"/>
        <family val="3"/>
      </rPr>
      <t>2</t>
    </r>
  </si>
  <si>
    <r>
      <t>0</t>
    </r>
    <r>
      <rPr>
        <sz val="11"/>
        <rFont val="돋움"/>
        <family val="3"/>
      </rPr>
      <t>33-336</t>
    </r>
    <r>
      <rPr>
        <sz val="11"/>
        <rFont val="돋움"/>
        <family val="3"/>
      </rPr>
      <t>-</t>
    </r>
    <r>
      <rPr>
        <sz val="11"/>
        <rFont val="돋움"/>
        <family val="3"/>
      </rPr>
      <t>7274</t>
    </r>
  </si>
  <si>
    <r>
      <t>0</t>
    </r>
    <r>
      <rPr>
        <sz val="11"/>
        <rFont val="돋움"/>
        <family val="3"/>
      </rPr>
      <t>31-722</t>
    </r>
    <r>
      <rPr>
        <sz val="11"/>
        <rFont val="돋움"/>
        <family val="3"/>
      </rPr>
      <t>-66</t>
    </r>
    <r>
      <rPr>
        <sz val="11"/>
        <rFont val="돋움"/>
        <family val="3"/>
      </rPr>
      <t>37</t>
    </r>
  </si>
  <si>
    <r>
      <t>0</t>
    </r>
    <r>
      <rPr>
        <sz val="11"/>
        <rFont val="돋움"/>
        <family val="3"/>
      </rPr>
      <t>33-</t>
    </r>
    <r>
      <rPr>
        <sz val="11"/>
        <rFont val="돋움"/>
        <family val="3"/>
      </rPr>
      <t>2</t>
    </r>
    <r>
      <rPr>
        <sz val="11"/>
        <rFont val="돋움"/>
        <family val="3"/>
      </rPr>
      <t>35</t>
    </r>
    <r>
      <rPr>
        <sz val="11"/>
        <rFont val="돋움"/>
        <family val="3"/>
      </rPr>
      <t>-</t>
    </r>
    <r>
      <rPr>
        <sz val="11"/>
        <rFont val="돋움"/>
        <family val="3"/>
      </rPr>
      <t>1294</t>
    </r>
  </si>
  <si>
    <r>
      <t>0</t>
    </r>
    <r>
      <rPr>
        <sz val="11"/>
        <rFont val="돋움"/>
        <family val="3"/>
      </rPr>
      <t>33-455</t>
    </r>
    <r>
      <rPr>
        <sz val="11"/>
        <rFont val="돋움"/>
        <family val="3"/>
      </rPr>
      <t>-</t>
    </r>
    <r>
      <rPr>
        <sz val="11"/>
        <rFont val="돋움"/>
        <family val="3"/>
      </rPr>
      <t>4872</t>
    </r>
  </si>
  <si>
    <r>
      <t>0</t>
    </r>
    <r>
      <rPr>
        <sz val="11"/>
        <rFont val="돋움"/>
        <family val="3"/>
      </rPr>
      <t>31-996</t>
    </r>
    <r>
      <rPr>
        <sz val="11"/>
        <rFont val="돋움"/>
        <family val="3"/>
      </rPr>
      <t>-</t>
    </r>
    <r>
      <rPr>
        <sz val="11"/>
        <rFont val="돋움"/>
        <family val="3"/>
      </rPr>
      <t>4167</t>
    </r>
  </si>
  <si>
    <t>권준우</t>
  </si>
  <si>
    <t>다우화학</t>
  </si>
  <si>
    <t>의약품</t>
  </si>
  <si>
    <r>
      <t>아래와 같이</t>
    </r>
    <r>
      <rPr>
        <sz val="11"/>
        <rFont val="돋움"/>
        <family val="3"/>
      </rPr>
      <t xml:space="preserve"> 계산합니다.</t>
    </r>
  </si>
  <si>
    <t>일금</t>
  </si>
  <si>
    <t xml:space="preserve">원정 </t>
  </si>
  <si>
    <t>(공급가액+세액)</t>
  </si>
  <si>
    <t>합계금액</t>
  </si>
  <si>
    <t>세 금 계 산 서</t>
  </si>
  <si>
    <t>(</t>
  </si>
  <si>
    <t>공급받는자</t>
  </si>
  <si>
    <t>)</t>
  </si>
  <si>
    <t>책 번 호</t>
  </si>
  <si>
    <t>권</t>
  </si>
  <si>
    <t>호</t>
  </si>
  <si>
    <t>보 관 용</t>
  </si>
  <si>
    <t>일련번호</t>
  </si>
  <si>
    <t xml:space="preserve">공 급 자  </t>
  </si>
  <si>
    <t>등록번호</t>
  </si>
  <si>
    <t>상  호</t>
  </si>
  <si>
    <t>성</t>
  </si>
  <si>
    <t>(법인명)</t>
  </si>
  <si>
    <t>명</t>
  </si>
  <si>
    <t>사업장</t>
  </si>
  <si>
    <t>주 소</t>
  </si>
  <si>
    <t>업 태</t>
  </si>
  <si>
    <t>종목</t>
  </si>
  <si>
    <t>작    성</t>
  </si>
  <si>
    <t>공      급      가      액</t>
  </si>
  <si>
    <t>세              액</t>
  </si>
  <si>
    <t>비  고</t>
  </si>
  <si>
    <t>년</t>
  </si>
  <si>
    <t>월</t>
  </si>
  <si>
    <t>일</t>
  </si>
  <si>
    <t>공란수</t>
  </si>
  <si>
    <t>백</t>
  </si>
  <si>
    <t>십</t>
  </si>
  <si>
    <t>억</t>
  </si>
  <si>
    <t>천</t>
  </si>
  <si>
    <t>만</t>
  </si>
  <si>
    <t>월</t>
  </si>
  <si>
    <t>일</t>
  </si>
  <si>
    <t>품      목</t>
  </si>
  <si>
    <t>규격</t>
  </si>
  <si>
    <t>수량</t>
  </si>
  <si>
    <t>단가</t>
  </si>
  <si>
    <t>세     액</t>
  </si>
  <si>
    <t>비고</t>
  </si>
  <si>
    <t>합 계 금 액</t>
  </si>
  <si>
    <t>현   금</t>
  </si>
  <si>
    <t>수   표</t>
  </si>
  <si>
    <t>어   음</t>
  </si>
  <si>
    <t>외상미수금</t>
  </si>
  <si>
    <t>이금액을</t>
  </si>
  <si>
    <t>영 수</t>
  </si>
  <si>
    <t>함</t>
  </si>
  <si>
    <t>청 구</t>
  </si>
  <si>
    <t>-----------------------------------------------------------------------------------</t>
  </si>
  <si>
    <t>세 금 계 산 서</t>
  </si>
  <si>
    <t>(</t>
  </si>
  <si>
    <t>)</t>
  </si>
  <si>
    <t>책 번 호</t>
  </si>
  <si>
    <t>권</t>
  </si>
  <si>
    <t>호</t>
  </si>
  <si>
    <t>보 관 용</t>
  </si>
  <si>
    <t>일련번호</t>
  </si>
  <si>
    <t xml:space="preserve">공 급 자  </t>
  </si>
  <si>
    <t>상  호</t>
  </si>
  <si>
    <t>성</t>
  </si>
  <si>
    <t>(법인명)</t>
  </si>
  <si>
    <t>명</t>
  </si>
  <si>
    <t>사업장</t>
  </si>
  <si>
    <t>주 소</t>
  </si>
  <si>
    <t>업 태</t>
  </si>
  <si>
    <t>작    성</t>
  </si>
  <si>
    <t>공      급      가      액</t>
  </si>
  <si>
    <t>세              액</t>
  </si>
  <si>
    <t>비  고</t>
  </si>
  <si>
    <t>년</t>
  </si>
  <si>
    <t>월</t>
  </si>
  <si>
    <t>일</t>
  </si>
  <si>
    <t>공란수</t>
  </si>
  <si>
    <t>백</t>
  </si>
  <si>
    <t>십</t>
  </si>
  <si>
    <t>억</t>
  </si>
  <si>
    <t>천</t>
  </si>
  <si>
    <t>만</t>
  </si>
  <si>
    <t>월</t>
  </si>
  <si>
    <t>일</t>
  </si>
  <si>
    <t>품      목</t>
  </si>
  <si>
    <t>규격</t>
  </si>
  <si>
    <t>수량</t>
  </si>
  <si>
    <t>단가</t>
  </si>
  <si>
    <t>세     액</t>
  </si>
  <si>
    <t>비고</t>
  </si>
  <si>
    <t>합 계 금 액</t>
  </si>
  <si>
    <t>현   금</t>
  </si>
  <si>
    <t>수   표</t>
  </si>
  <si>
    <t>어   음</t>
  </si>
  <si>
    <t>외상미수금</t>
  </si>
  <si>
    <t>이금액을</t>
  </si>
  <si>
    <t>영 수</t>
  </si>
  <si>
    <t>함</t>
  </si>
  <si>
    <t>삼일화학</t>
  </si>
  <si>
    <t>태평양</t>
  </si>
  <si>
    <t>서경배</t>
  </si>
  <si>
    <r>
      <t xml:space="preserve">서울시 용산구 한강로2가 </t>
    </r>
    <r>
      <rPr>
        <sz val="11"/>
        <rFont val="돋움"/>
        <family val="3"/>
      </rPr>
      <t>181</t>
    </r>
  </si>
  <si>
    <t>공  급  가  액</t>
  </si>
  <si>
    <t/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</si>
</sst>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귀하&quot;"/>
    <numFmt numFmtId="177" formatCode="&quot;\&quot;#,##0"/>
    <numFmt numFmtId="178" formatCode="#,###"/>
    <numFmt numFmtId="179" formatCode="&quot;\&quot;#,##0;[Red]&quot;\&quot;#,##0"/>
    <numFmt numFmtId="180" formatCode="[$-412]yyyy&quot;년&quot;\ m&quot;월&quot;\ d&quot;일&quot;\ dddd"/>
    <numFmt numFmtId="181" formatCode="yyyy&quot;년&quot;\ m&quot;월&quot;\ d&quot;일&quot;;@"/>
    <numFmt numFmtId="182" formatCode="m&quot;월&quot;\ d&quot;일&quot;;@"/>
    <numFmt numFmtId="183" formatCode="[&gt;=1000]#,###.0,&quot;kg&quot;;#,###&quot;g&quot;"/>
    <numFmt numFmtId="184" formatCode="mm&quot;월&quot;\ dd&quot;일&quot;"/>
  </numFmts>
  <fonts count="28">
    <font>
      <sz val="11"/>
      <name val="돋움"/>
      <family val="3"/>
    </font>
    <font>
      <b/>
      <sz val="11"/>
      <name val="돋움"/>
      <family val="3"/>
    </font>
    <font>
      <sz val="10"/>
      <name val="Helv"/>
      <family val="2"/>
    </font>
    <font>
      <sz val="8"/>
      <name val="돋움"/>
      <family val="3"/>
    </font>
    <font>
      <sz val="8"/>
      <name val="바탕체"/>
      <family val="1"/>
    </font>
    <font>
      <b/>
      <sz val="20"/>
      <name val="돋움"/>
      <family val="3"/>
    </font>
    <font>
      <sz val="11"/>
      <color indexed="9"/>
      <name val="돋움"/>
      <family val="3"/>
    </font>
    <font>
      <sz val="10"/>
      <name val="돋움"/>
      <family val="3"/>
    </font>
    <font>
      <sz val="6"/>
      <name val="ＭＳ Ｐゴシック"/>
      <family val="2"/>
    </font>
    <font>
      <sz val="20"/>
      <name val="돋움"/>
      <family val="3"/>
    </font>
    <font>
      <sz val="11"/>
      <name val="Helv"/>
      <family val="2"/>
    </font>
    <font>
      <sz val="12"/>
      <name val="돋움"/>
      <family val="3"/>
    </font>
    <font>
      <b/>
      <sz val="18"/>
      <color indexed="12"/>
      <name val="돋움"/>
      <family val="3"/>
    </font>
    <font>
      <sz val="20"/>
      <color indexed="12"/>
      <name val="돋움"/>
      <family val="3"/>
    </font>
    <font>
      <sz val="9"/>
      <color indexed="12"/>
      <name val="돋움"/>
      <family val="3"/>
    </font>
    <font>
      <sz val="11"/>
      <color indexed="12"/>
      <name val="돋움"/>
      <family val="3"/>
    </font>
    <font>
      <sz val="10"/>
      <color indexed="12"/>
      <name val="돋움"/>
      <family val="3"/>
    </font>
    <font>
      <sz val="12"/>
      <color indexed="8"/>
      <name val="돋움"/>
      <family val="3"/>
    </font>
    <font>
      <sz val="12"/>
      <color indexed="8"/>
      <name val="바탕"/>
      <family val="1"/>
    </font>
    <font>
      <sz val="8"/>
      <color indexed="12"/>
      <name val="돋움"/>
      <family val="3"/>
    </font>
    <font>
      <sz val="10"/>
      <color indexed="8"/>
      <name val="돋움"/>
      <family val="3"/>
    </font>
    <font>
      <sz val="8"/>
      <color indexed="8"/>
      <name val="돋움"/>
      <family val="3"/>
    </font>
    <font>
      <b/>
      <sz val="18"/>
      <color indexed="10"/>
      <name val="돋움"/>
      <family val="3"/>
    </font>
    <font>
      <sz val="20"/>
      <color indexed="10"/>
      <name val="돋움"/>
      <family val="3"/>
    </font>
    <font>
      <sz val="9"/>
      <color indexed="10"/>
      <name val="돋움"/>
      <family val="3"/>
    </font>
    <font>
      <sz val="11"/>
      <color indexed="10"/>
      <name val="돋움"/>
      <family val="3"/>
    </font>
    <font>
      <sz val="10"/>
      <color indexed="10"/>
      <name val="돋움"/>
      <family val="3"/>
    </font>
    <font>
      <sz val="8"/>
      <color indexed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thin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hair">
        <color indexed="10"/>
      </right>
      <top style="thin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medium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medium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">
        <color indexed="39"/>
      </right>
      <top style="hair">
        <color indexed="39"/>
      </top>
      <bottom style="hair">
        <color indexed="39"/>
      </bottom>
    </border>
    <border>
      <left style="medium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medium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48"/>
      </top>
      <bottom style="hair">
        <color indexed="39"/>
      </bottom>
    </border>
    <border>
      <left>
        <color indexed="63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hair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medium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403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17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17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distributed" vertical="center"/>
      <protection/>
    </xf>
    <xf numFmtId="0" fontId="0" fillId="4" borderId="2" xfId="0" applyFont="1" applyFill="1" applyBorder="1" applyAlignment="1" applyProtection="1">
      <alignment horizontal="distributed" vertical="center"/>
      <protection/>
    </xf>
    <xf numFmtId="0" fontId="0" fillId="4" borderId="3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 vertical="center"/>
      <protection/>
    </xf>
    <xf numFmtId="41" fontId="0" fillId="0" borderId="7" xfId="17" applyFont="1" applyFill="1" applyBorder="1" applyAlignment="1" applyProtection="1">
      <alignment horizontal="center" vertical="center"/>
      <protection/>
    </xf>
    <xf numFmtId="41" fontId="0" fillId="0" borderId="1" xfId="17" applyFont="1" applyFill="1" applyBorder="1" applyAlignment="1" applyProtection="1">
      <alignment horizontal="center" vertical="center"/>
      <protection/>
    </xf>
    <xf numFmtId="41" fontId="0" fillId="0" borderId="4" xfId="17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8" xfId="17" applyFont="1" applyFill="1" applyBorder="1" applyAlignment="1" applyProtection="1">
      <alignment horizontal="center" vertical="center"/>
      <protection/>
    </xf>
    <xf numFmtId="41" fontId="0" fillId="0" borderId="3" xfId="17" applyFont="1" applyFill="1" applyBorder="1" applyAlignment="1" applyProtection="1">
      <alignment horizontal="center" vertical="center"/>
      <protection/>
    </xf>
    <xf numFmtId="41" fontId="0" fillId="0" borderId="9" xfId="17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20">
      <alignment/>
      <protection/>
    </xf>
    <xf numFmtId="0" fontId="9" fillId="0" borderId="0" xfId="20" applyFont="1">
      <alignment/>
      <protection/>
    </xf>
    <xf numFmtId="3" fontId="0" fillId="0" borderId="0" xfId="20" applyNumberFormat="1">
      <alignment/>
      <protection/>
    </xf>
    <xf numFmtId="0" fontId="15" fillId="0" borderId="10" xfId="20" applyFont="1" applyBorder="1" applyProtection="1">
      <alignment/>
      <protection locked="0"/>
    </xf>
    <xf numFmtId="0" fontId="15" fillId="0" borderId="0" xfId="20" applyFont="1" applyBorder="1" applyProtection="1">
      <alignment/>
      <protection locked="0"/>
    </xf>
    <xf numFmtId="0" fontId="15" fillId="0" borderId="11" xfId="20" applyFont="1" applyBorder="1" applyProtection="1">
      <alignment/>
      <protection locked="0"/>
    </xf>
    <xf numFmtId="0" fontId="15" fillId="0" borderId="12" xfId="20" applyFont="1" applyBorder="1" applyProtection="1">
      <alignment/>
      <protection locked="0"/>
    </xf>
    <xf numFmtId="0" fontId="15" fillId="0" borderId="13" xfId="20" applyFont="1" applyBorder="1" applyProtection="1">
      <alignment/>
      <protection locked="0"/>
    </xf>
    <xf numFmtId="0" fontId="15" fillId="0" borderId="14" xfId="20" applyFont="1" applyBorder="1" applyProtection="1">
      <alignment/>
      <protection locked="0"/>
    </xf>
    <xf numFmtId="0" fontId="0" fillId="0" borderId="0" xfId="20" applyFont="1" applyAlignment="1" quotePrefix="1">
      <alignment vertical="center"/>
      <protection/>
    </xf>
    <xf numFmtId="0" fontId="0" fillId="0" borderId="0" xfId="20" applyProtection="1">
      <alignment/>
      <protection locked="0"/>
    </xf>
    <xf numFmtId="0" fontId="25" fillId="0" borderId="15" xfId="20" applyFont="1" applyBorder="1" applyProtection="1">
      <alignment/>
      <protection/>
    </xf>
    <xf numFmtId="0" fontId="25" fillId="0" borderId="0" xfId="20" applyFont="1" applyBorder="1" applyProtection="1">
      <alignment/>
      <protection/>
    </xf>
    <xf numFmtId="0" fontId="25" fillId="0" borderId="16" xfId="20" applyFont="1" applyBorder="1" applyProtection="1">
      <alignment/>
      <protection/>
    </xf>
    <xf numFmtId="0" fontId="25" fillId="0" borderId="17" xfId="20" applyFont="1" applyBorder="1" applyProtection="1">
      <alignment/>
      <protection/>
    </xf>
    <xf numFmtId="0" fontId="25" fillId="0" borderId="18" xfId="20" applyFont="1" applyBorder="1" applyProtection="1">
      <alignment/>
      <protection/>
    </xf>
    <xf numFmtId="0" fontId="25" fillId="0" borderId="19" xfId="20" applyFont="1" applyBorder="1" applyProtection="1">
      <alignment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textRotation="255"/>
      <protection/>
    </xf>
    <xf numFmtId="0" fontId="0" fillId="0" borderId="23" xfId="0" applyNumberFormat="1" applyFont="1" applyFill="1" applyBorder="1" applyAlignment="1" applyProtection="1">
      <alignment horizontal="center" vertical="center" textRotation="255"/>
      <protection/>
    </xf>
    <xf numFmtId="0" fontId="0" fillId="0" borderId="24" xfId="0" applyNumberFormat="1" applyFont="1" applyFill="1" applyBorder="1" applyAlignment="1" applyProtection="1">
      <alignment horizontal="center" vertical="center" textRotation="255"/>
      <protection/>
    </xf>
    <xf numFmtId="41" fontId="0" fillId="0" borderId="7" xfId="17" applyFont="1" applyFill="1" applyBorder="1" applyAlignment="1" applyProtection="1">
      <alignment horizontal="center" vertical="center"/>
      <protection/>
    </xf>
    <xf numFmtId="41" fontId="0" fillId="0" borderId="25" xfId="17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1" fillId="3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1" fontId="0" fillId="0" borderId="0" xfId="17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41" fontId="0" fillId="0" borderId="8" xfId="17" applyFont="1" applyFill="1" applyBorder="1" applyAlignment="1" applyProtection="1">
      <alignment vertical="center"/>
      <protection/>
    </xf>
    <xf numFmtId="41" fontId="0" fillId="0" borderId="27" xfId="17" applyFont="1" applyFill="1" applyBorder="1" applyAlignment="1" applyProtection="1">
      <alignment vertical="center"/>
      <protection/>
    </xf>
    <xf numFmtId="41" fontId="0" fillId="0" borderId="8" xfId="17" applyFont="1" applyFill="1" applyBorder="1" applyAlignment="1" applyProtection="1">
      <alignment horizontal="center" vertical="center"/>
      <protection/>
    </xf>
    <xf numFmtId="41" fontId="0" fillId="0" borderId="27" xfId="17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1" fontId="0" fillId="0" borderId="7" xfId="17" applyFont="1" applyFill="1" applyBorder="1" applyAlignment="1" applyProtection="1">
      <alignment vertical="center"/>
      <protection/>
    </xf>
    <xf numFmtId="41" fontId="0" fillId="0" borderId="25" xfId="17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1" fontId="1" fillId="0" borderId="21" xfId="17" applyFont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 indent="15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 applyProtection="1">
      <alignment horizontal="center" vertical="center" textRotation="255"/>
      <protection/>
    </xf>
    <xf numFmtId="0" fontId="0" fillId="0" borderId="24" xfId="0" applyFont="1" applyFill="1" applyBorder="1" applyAlignment="1" applyProtection="1">
      <alignment horizontal="center" vertical="center" textRotation="255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6" fillId="0" borderId="33" xfId="20" applyFont="1" applyBorder="1" applyAlignment="1" applyProtection="1">
      <alignment horizontal="center" vertical="center"/>
      <protection/>
    </xf>
    <xf numFmtId="41" fontId="7" fillId="0" borderId="34" xfId="17" applyFont="1" applyBorder="1" applyAlignment="1" applyProtection="1">
      <alignment horizontal="center" vertical="center"/>
      <protection/>
    </xf>
    <xf numFmtId="41" fontId="7" fillId="0" borderId="35" xfId="17" applyFont="1" applyBorder="1" applyAlignment="1" applyProtection="1">
      <alignment horizontal="center" vertical="center"/>
      <protection/>
    </xf>
    <xf numFmtId="41" fontId="7" fillId="0" borderId="36" xfId="17" applyFont="1" applyBorder="1" applyAlignment="1" applyProtection="1">
      <alignment horizontal="center" vertical="center"/>
      <protection/>
    </xf>
    <xf numFmtId="0" fontId="20" fillId="0" borderId="35" xfId="20" applyFont="1" applyBorder="1" applyAlignment="1" applyProtection="1">
      <alignment horizontal="center" vertical="center"/>
      <protection/>
    </xf>
    <xf numFmtId="0" fontId="20" fillId="0" borderId="37" xfId="20" applyFont="1" applyBorder="1" applyAlignment="1" applyProtection="1">
      <alignment horizontal="center" vertical="center"/>
      <protection/>
    </xf>
    <xf numFmtId="0" fontId="26" fillId="0" borderId="38" xfId="20" applyFont="1" applyBorder="1" applyAlignment="1" applyProtection="1">
      <alignment horizontal="center" vertical="center"/>
      <protection/>
    </xf>
    <xf numFmtId="0" fontId="26" fillId="0" borderId="39" xfId="20" applyFont="1" applyBorder="1" applyAlignment="1" applyProtection="1">
      <alignment horizontal="center" vertical="center"/>
      <protection/>
    </xf>
    <xf numFmtId="0" fontId="26" fillId="0" borderId="40" xfId="20" applyFont="1" applyBorder="1" applyAlignment="1" applyProtection="1">
      <alignment horizontal="center" vertical="center"/>
      <protection/>
    </xf>
    <xf numFmtId="0" fontId="26" fillId="0" borderId="41" xfId="20" applyFont="1" applyBorder="1" applyAlignment="1" applyProtection="1">
      <alignment horizontal="center" vertical="center"/>
      <protection/>
    </xf>
    <xf numFmtId="0" fontId="26" fillId="0" borderId="42" xfId="20" applyFont="1" applyBorder="1" applyAlignment="1" applyProtection="1">
      <alignment horizontal="center" vertical="center"/>
      <protection/>
    </xf>
    <xf numFmtId="0" fontId="26" fillId="0" borderId="43" xfId="20" applyFont="1" applyBorder="1" applyAlignment="1" applyProtection="1">
      <alignment horizontal="center" vertical="center"/>
      <protection/>
    </xf>
    <xf numFmtId="0" fontId="26" fillId="0" borderId="44" xfId="20" applyFont="1" applyBorder="1" applyAlignment="1" applyProtection="1">
      <alignment horizontal="center" vertical="center"/>
      <protection/>
    </xf>
    <xf numFmtId="0" fontId="26" fillId="0" borderId="45" xfId="20" applyFont="1" applyBorder="1" applyAlignment="1" applyProtection="1">
      <alignment horizontal="center" vertical="center"/>
      <protection/>
    </xf>
    <xf numFmtId="0" fontId="26" fillId="0" borderId="46" xfId="20" applyFont="1" applyBorder="1" applyAlignment="1" applyProtection="1">
      <alignment horizontal="center" vertical="center"/>
      <protection/>
    </xf>
    <xf numFmtId="41" fontId="7" fillId="0" borderId="47" xfId="17" applyFont="1" applyBorder="1" applyAlignment="1" applyProtection="1">
      <alignment horizontal="center" vertical="center"/>
      <protection/>
    </xf>
    <xf numFmtId="41" fontId="7" fillId="0" borderId="48" xfId="17" applyFont="1" applyBorder="1" applyAlignment="1" applyProtection="1">
      <alignment horizontal="center" vertical="center"/>
      <protection/>
    </xf>
    <xf numFmtId="0" fontId="20" fillId="0" borderId="35" xfId="20" applyFont="1" applyBorder="1" applyAlignment="1" applyProtection="1">
      <alignment horizontal="right" vertical="center"/>
      <protection/>
    </xf>
    <xf numFmtId="3" fontId="20" fillId="0" borderId="35" xfId="20" applyNumberFormat="1" applyFont="1" applyBorder="1" applyAlignment="1" applyProtection="1">
      <alignment horizontal="right" vertical="center"/>
      <protection/>
    </xf>
    <xf numFmtId="0" fontId="20" fillId="0" borderId="49" xfId="20" applyFont="1" applyBorder="1" applyAlignment="1" applyProtection="1">
      <alignment horizontal="center" vertical="center"/>
      <protection/>
    </xf>
    <xf numFmtId="0" fontId="20" fillId="0" borderId="50" xfId="20" applyFont="1" applyBorder="1" applyAlignment="1" applyProtection="1">
      <alignment horizontal="center" vertical="center"/>
      <protection/>
    </xf>
    <xf numFmtId="0" fontId="20" fillId="0" borderId="51" xfId="20" applyFont="1" applyBorder="1" applyAlignment="1" applyProtection="1">
      <alignment horizontal="center" vertical="center"/>
      <protection/>
    </xf>
    <xf numFmtId="0" fontId="20" fillId="0" borderId="52" xfId="20" applyFont="1" applyBorder="1" applyAlignment="1" applyProtection="1">
      <alignment horizontal="center" vertical="center"/>
      <protection/>
    </xf>
    <xf numFmtId="0" fontId="20" fillId="0" borderId="50" xfId="20" applyFont="1" applyBorder="1" applyAlignment="1" applyProtection="1">
      <alignment horizontal="right" vertical="center"/>
      <protection/>
    </xf>
    <xf numFmtId="41" fontId="20" fillId="0" borderId="50" xfId="17" applyFont="1" applyBorder="1" applyAlignment="1" applyProtection="1">
      <alignment horizontal="right" vertical="center"/>
      <protection/>
    </xf>
    <xf numFmtId="3" fontId="20" fillId="0" borderId="50" xfId="20" applyNumberFormat="1" applyFont="1" applyBorder="1" applyAlignment="1" applyProtection="1">
      <alignment horizontal="right" vertical="center"/>
      <protection/>
    </xf>
    <xf numFmtId="0" fontId="25" fillId="0" borderId="40" xfId="20" applyFont="1" applyBorder="1" applyAlignment="1" applyProtection="1">
      <alignment horizontal="center" vertical="center"/>
      <protection/>
    </xf>
    <xf numFmtId="0" fontId="25" fillId="0" borderId="53" xfId="20" applyFont="1" applyBorder="1" applyAlignment="1" applyProtection="1">
      <alignment horizontal="center" vertical="center"/>
      <protection/>
    </xf>
    <xf numFmtId="0" fontId="20" fillId="0" borderId="54" xfId="20" applyFont="1" applyBorder="1" applyAlignment="1" applyProtection="1">
      <alignment horizontal="center" vertical="center"/>
      <protection/>
    </xf>
    <xf numFmtId="0" fontId="20" fillId="0" borderId="55" xfId="20" applyFont="1" applyBorder="1" applyAlignment="1" applyProtection="1">
      <alignment horizontal="center" vertical="center"/>
      <protection/>
    </xf>
    <xf numFmtId="0" fontId="25" fillId="0" borderId="56" xfId="2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/>
      <protection/>
    </xf>
    <xf numFmtId="0" fontId="20" fillId="0" borderId="57" xfId="20" applyFont="1" applyBorder="1" applyAlignment="1" applyProtection="1">
      <alignment horizontal="center" vertical="center"/>
      <protection/>
    </xf>
    <xf numFmtId="0" fontId="20" fillId="0" borderId="58" xfId="20" applyFont="1" applyBorder="1" applyAlignment="1" applyProtection="1">
      <alignment horizontal="center" vertical="center"/>
      <protection/>
    </xf>
    <xf numFmtId="0" fontId="27" fillId="0" borderId="40" xfId="20" applyFont="1" applyBorder="1" applyAlignment="1" applyProtection="1">
      <alignment horizontal="center" vertical="center"/>
      <protection/>
    </xf>
    <xf numFmtId="0" fontId="27" fillId="0" borderId="59" xfId="20" applyFont="1" applyBorder="1" applyAlignment="1" applyProtection="1">
      <alignment horizontal="center" vertical="center"/>
      <protection/>
    </xf>
    <xf numFmtId="0" fontId="27" fillId="0" borderId="42" xfId="20" applyFont="1" applyBorder="1" applyAlignment="1" applyProtection="1">
      <alignment horizontal="center" vertical="center"/>
      <protection/>
    </xf>
    <xf numFmtId="0" fontId="27" fillId="0" borderId="43" xfId="20" applyFont="1" applyBorder="1" applyAlignment="1" applyProtection="1">
      <alignment horizontal="center" vertical="center"/>
      <protection/>
    </xf>
    <xf numFmtId="0" fontId="27" fillId="0" borderId="60" xfId="20" applyFont="1" applyBorder="1" applyAlignment="1" applyProtection="1">
      <alignment horizontal="center" vertical="center"/>
      <protection/>
    </xf>
    <xf numFmtId="0" fontId="27" fillId="0" borderId="61" xfId="20" applyFont="1" applyBorder="1" applyAlignment="1" applyProtection="1">
      <alignment horizontal="center" vertical="center"/>
      <protection/>
    </xf>
    <xf numFmtId="0" fontId="27" fillId="0" borderId="0" xfId="20" applyFont="1" applyBorder="1" applyAlignment="1" applyProtection="1">
      <alignment horizontal="center" vertical="center"/>
      <protection/>
    </xf>
    <xf numFmtId="0" fontId="27" fillId="0" borderId="16" xfId="20" applyFont="1" applyBorder="1" applyAlignment="1" applyProtection="1">
      <alignment horizontal="center" vertical="center"/>
      <protection/>
    </xf>
    <xf numFmtId="0" fontId="20" fillId="2" borderId="62" xfId="20" applyFont="1" applyFill="1" applyBorder="1" applyAlignment="1" applyProtection="1">
      <alignment horizontal="center" vertical="center"/>
      <protection/>
    </xf>
    <xf numFmtId="0" fontId="20" fillId="2" borderId="63" xfId="20" applyFont="1" applyFill="1" applyBorder="1" applyAlignment="1" applyProtection="1">
      <alignment horizontal="center" vertical="center"/>
      <protection/>
    </xf>
    <xf numFmtId="0" fontId="20" fillId="0" borderId="63" xfId="20" applyFont="1" applyBorder="1" applyAlignment="1" applyProtection="1">
      <alignment horizontal="center" vertical="center"/>
      <protection/>
    </xf>
    <xf numFmtId="0" fontId="21" fillId="0" borderId="63" xfId="20" applyFont="1" applyBorder="1" applyAlignment="1" applyProtection="1">
      <alignment horizontal="center" vertical="center"/>
      <protection/>
    </xf>
    <xf numFmtId="0" fontId="21" fillId="0" borderId="64" xfId="20" applyFont="1" applyBorder="1" applyAlignment="1" applyProtection="1">
      <alignment horizontal="center" vertical="center"/>
      <protection/>
    </xf>
    <xf numFmtId="3" fontId="20" fillId="0" borderId="65" xfId="20" applyNumberFormat="1" applyFont="1" applyBorder="1" applyAlignment="1" applyProtection="1">
      <alignment horizontal="center" vertical="center"/>
      <protection/>
    </xf>
    <xf numFmtId="0" fontId="20" fillId="0" borderId="64" xfId="20" applyFont="1" applyBorder="1" applyAlignment="1" applyProtection="1">
      <alignment horizontal="center" vertical="center"/>
      <protection/>
    </xf>
    <xf numFmtId="0" fontId="20" fillId="0" borderId="66" xfId="20" applyFont="1" applyBorder="1" applyAlignment="1" applyProtection="1">
      <alignment horizontal="center" vertical="center"/>
      <protection/>
    </xf>
    <xf numFmtId="0" fontId="27" fillId="0" borderId="67" xfId="20" applyFont="1" applyBorder="1" applyAlignment="1" applyProtection="1">
      <alignment horizontal="center" vertical="center"/>
      <protection/>
    </xf>
    <xf numFmtId="0" fontId="27" fillId="0" borderId="68" xfId="20" applyFont="1" applyBorder="1" applyAlignment="1" applyProtection="1">
      <alignment horizontal="center" vertical="center"/>
      <protection/>
    </xf>
    <xf numFmtId="0" fontId="27" fillId="0" borderId="69" xfId="20" applyFont="1" applyBorder="1" applyAlignment="1" applyProtection="1">
      <alignment horizontal="center" vertical="center"/>
      <protection/>
    </xf>
    <xf numFmtId="0" fontId="27" fillId="0" borderId="56" xfId="20" applyFont="1" applyBorder="1" applyAlignment="1" applyProtection="1">
      <alignment horizontal="center" vertical="center"/>
      <protection/>
    </xf>
    <xf numFmtId="0" fontId="26" fillId="0" borderId="70" xfId="20" applyFont="1" applyBorder="1" applyAlignment="1" applyProtection="1">
      <alignment horizontal="center" vertical="center"/>
      <protection/>
    </xf>
    <xf numFmtId="0" fontId="26" fillId="0" borderId="71" xfId="20" applyFont="1" applyBorder="1" applyAlignment="1" applyProtection="1">
      <alignment horizontal="center" vertical="center"/>
      <protection/>
    </xf>
    <xf numFmtId="0" fontId="26" fillId="0" borderId="72" xfId="20" applyFont="1" applyBorder="1" applyAlignment="1" applyProtection="1">
      <alignment horizontal="center" vertical="center"/>
      <protection/>
    </xf>
    <xf numFmtId="0" fontId="26" fillId="0" borderId="73" xfId="20" applyFont="1" applyBorder="1" applyAlignment="1" applyProtection="1">
      <alignment horizontal="center" vertical="center"/>
      <protection/>
    </xf>
    <xf numFmtId="0" fontId="26" fillId="0" borderId="74" xfId="20" applyFont="1" applyBorder="1" applyAlignment="1" applyProtection="1">
      <alignment horizontal="center" vertical="center"/>
      <protection/>
    </xf>
    <xf numFmtId="0" fontId="26" fillId="0" borderId="47" xfId="20" applyFont="1" applyBorder="1" applyAlignment="1" applyProtection="1">
      <alignment horizontal="center" vertical="center"/>
      <protection/>
    </xf>
    <xf numFmtId="0" fontId="26" fillId="0" borderId="48" xfId="20" applyFont="1" applyBorder="1" applyAlignment="1" applyProtection="1">
      <alignment horizontal="center" vertical="center"/>
      <protection/>
    </xf>
    <xf numFmtId="0" fontId="26" fillId="0" borderId="75" xfId="20" applyFont="1" applyBorder="1" applyAlignment="1" applyProtection="1">
      <alignment horizontal="center" vertical="center"/>
      <protection/>
    </xf>
    <xf numFmtId="0" fontId="11" fillId="0" borderId="76" xfId="20" applyFont="1" applyBorder="1" applyAlignment="1" applyProtection="1">
      <alignment horizontal="center" vertical="center"/>
      <protection/>
    </xf>
    <xf numFmtId="0" fontId="11" fillId="0" borderId="35" xfId="20" applyFont="1" applyBorder="1" applyAlignment="1" applyProtection="1">
      <alignment horizontal="center" vertical="center"/>
      <protection/>
    </xf>
    <xf numFmtId="0" fontId="26" fillId="0" borderId="35" xfId="20" applyFont="1" applyBorder="1" applyAlignment="1" applyProtection="1">
      <alignment horizontal="center" vertical="center" wrapText="1" shrinkToFit="1"/>
      <protection/>
    </xf>
    <xf numFmtId="0" fontId="11" fillId="0" borderId="37" xfId="20" applyFont="1" applyBorder="1" applyAlignment="1" applyProtection="1">
      <alignment horizontal="center" vertical="center"/>
      <protection/>
    </xf>
    <xf numFmtId="0" fontId="11" fillId="0" borderId="50" xfId="20" applyFont="1" applyBorder="1" applyAlignment="1" applyProtection="1">
      <alignment horizontal="center" vertical="center"/>
      <protection/>
    </xf>
    <xf numFmtId="0" fontId="11" fillId="0" borderId="51" xfId="20" applyFont="1" applyBorder="1" applyAlignment="1" applyProtection="1">
      <alignment horizontal="center" vertical="center"/>
      <protection/>
    </xf>
    <xf numFmtId="0" fontId="24" fillId="0" borderId="77" xfId="20" applyFont="1" applyBorder="1" applyAlignment="1" applyProtection="1">
      <alignment horizontal="center" vertical="center"/>
      <protection/>
    </xf>
    <xf numFmtId="0" fontId="24" fillId="0" borderId="78" xfId="20" applyFont="1" applyBorder="1" applyAlignment="1" applyProtection="1">
      <alignment horizontal="center" vertical="center"/>
      <protection/>
    </xf>
    <xf numFmtId="0" fontId="24" fillId="0" borderId="79" xfId="20" applyFont="1" applyBorder="1" applyAlignment="1" applyProtection="1">
      <alignment horizontal="center" vertical="center"/>
      <protection/>
    </xf>
    <xf numFmtId="0" fontId="26" fillId="0" borderId="80" xfId="20" applyFont="1" applyBorder="1" applyAlignment="1" applyProtection="1">
      <alignment horizontal="center" vertical="center"/>
      <protection/>
    </xf>
    <xf numFmtId="0" fontId="26" fillId="0" borderId="81" xfId="20" applyFont="1" applyBorder="1" applyAlignment="1" applyProtection="1">
      <alignment horizontal="center" vertical="center"/>
      <protection/>
    </xf>
    <xf numFmtId="0" fontId="26" fillId="0" borderId="82" xfId="20" applyFont="1" applyBorder="1" applyAlignment="1" applyProtection="1">
      <alignment horizontal="center" vertical="center"/>
      <protection/>
    </xf>
    <xf numFmtId="0" fontId="26" fillId="0" borderId="83" xfId="20" applyFont="1" applyBorder="1" applyAlignment="1" applyProtection="1">
      <alignment horizontal="center" vertical="center"/>
      <protection/>
    </xf>
    <xf numFmtId="0" fontId="17" fillId="0" borderId="84" xfId="20" applyFont="1" applyBorder="1" applyAlignment="1" applyProtection="1">
      <alignment horizontal="center" vertical="center" shrinkToFit="1"/>
      <protection/>
    </xf>
    <xf numFmtId="0" fontId="17" fillId="0" borderId="50" xfId="20" applyFont="1" applyBorder="1" applyAlignment="1" applyProtection="1">
      <alignment horizontal="center" vertical="center" shrinkToFit="1"/>
      <protection/>
    </xf>
    <xf numFmtId="0" fontId="17" fillId="0" borderId="85" xfId="20" applyFont="1" applyBorder="1" applyAlignment="1" applyProtection="1">
      <alignment horizontal="center" vertical="center" shrinkToFit="1"/>
      <protection/>
    </xf>
    <xf numFmtId="0" fontId="11" fillId="0" borderId="84" xfId="20" applyFont="1" applyBorder="1" applyAlignment="1" applyProtection="1">
      <alignment horizontal="center" vertical="center" shrinkToFit="1"/>
      <protection/>
    </xf>
    <xf numFmtId="0" fontId="11" fillId="0" borderId="50" xfId="20" applyFont="1" applyBorder="1" applyAlignment="1" applyProtection="1">
      <alignment horizontal="center" vertical="center" shrinkToFit="1"/>
      <protection/>
    </xf>
    <xf numFmtId="0" fontId="11" fillId="0" borderId="51" xfId="20" applyFont="1" applyBorder="1" applyAlignment="1" applyProtection="1">
      <alignment horizontal="center" vertical="center" shrinkToFit="1"/>
      <protection/>
    </xf>
    <xf numFmtId="0" fontId="26" fillId="0" borderId="77" xfId="20" applyFont="1" applyBorder="1" applyAlignment="1" applyProtection="1">
      <alignment horizontal="center" vertical="center"/>
      <protection/>
    </xf>
    <xf numFmtId="0" fontId="26" fillId="0" borderId="78" xfId="20" applyFont="1" applyBorder="1" applyAlignment="1" applyProtection="1">
      <alignment horizontal="center" vertical="center"/>
      <protection/>
    </xf>
    <xf numFmtId="0" fontId="26" fillId="0" borderId="79" xfId="20" applyFont="1" applyBorder="1" applyAlignment="1" applyProtection="1">
      <alignment horizontal="center" vertical="center"/>
      <protection/>
    </xf>
    <xf numFmtId="0" fontId="17" fillId="0" borderId="35" xfId="20" applyFont="1" applyBorder="1" applyAlignment="1" applyProtection="1">
      <alignment horizontal="center" vertical="center"/>
      <protection/>
    </xf>
    <xf numFmtId="0" fontId="17" fillId="0" borderId="86" xfId="20" applyFont="1" applyBorder="1" applyAlignment="1" applyProtection="1">
      <alignment horizontal="center" vertical="center"/>
      <protection/>
    </xf>
    <xf numFmtId="0" fontId="26" fillId="0" borderId="68" xfId="20" applyFont="1" applyBorder="1" applyAlignment="1" applyProtection="1">
      <alignment horizontal="center" vertical="center"/>
      <protection/>
    </xf>
    <xf numFmtId="0" fontId="26" fillId="0" borderId="87" xfId="20" applyFont="1" applyBorder="1" applyAlignment="1" applyProtection="1">
      <alignment horizontal="center" vertical="center"/>
      <protection/>
    </xf>
    <xf numFmtId="0" fontId="26" fillId="0" borderId="69" xfId="20" applyFont="1" applyBorder="1" applyAlignment="1" applyProtection="1">
      <alignment horizontal="center" vertical="center"/>
      <protection/>
    </xf>
    <xf numFmtId="0" fontId="11" fillId="0" borderId="67" xfId="20" applyFont="1" applyBorder="1" applyAlignment="1" applyProtection="1">
      <alignment horizontal="center" vertical="center"/>
      <protection/>
    </xf>
    <xf numFmtId="0" fontId="11" fillId="0" borderId="40" xfId="20" applyFont="1" applyBorder="1" applyAlignment="1" applyProtection="1">
      <alignment horizontal="center" vertical="center"/>
      <protection/>
    </xf>
    <xf numFmtId="0" fontId="11" fillId="0" borderId="53" xfId="20" applyFont="1" applyBorder="1" applyAlignment="1" applyProtection="1">
      <alignment horizontal="center" vertical="center"/>
      <protection/>
    </xf>
    <xf numFmtId="0" fontId="18" fillId="0" borderId="84" xfId="20" applyFont="1" applyBorder="1" applyAlignment="1" applyProtection="1">
      <alignment horizontal="center" vertical="center"/>
      <protection/>
    </xf>
    <xf numFmtId="0" fontId="18" fillId="0" borderId="50" xfId="20" applyFont="1" applyBorder="1" applyAlignment="1" applyProtection="1">
      <alignment horizontal="center" vertical="center"/>
      <protection/>
    </xf>
    <xf numFmtId="0" fontId="26" fillId="0" borderId="63" xfId="20" applyFont="1" applyBorder="1" applyAlignment="1" applyProtection="1">
      <alignment horizontal="center" vertical="center"/>
      <protection/>
    </xf>
    <xf numFmtId="0" fontId="17" fillId="0" borderId="50" xfId="20" applyFont="1" applyBorder="1" applyAlignment="1" applyProtection="1">
      <alignment horizontal="center" vertical="center"/>
      <protection/>
    </xf>
    <xf numFmtId="0" fontId="17" fillId="0" borderId="85" xfId="20" applyFont="1" applyBorder="1" applyAlignment="1" applyProtection="1">
      <alignment horizontal="center" vertical="center"/>
      <protection/>
    </xf>
    <xf numFmtId="0" fontId="11" fillId="0" borderId="84" xfId="20" applyFont="1" applyBorder="1" applyAlignment="1" applyProtection="1">
      <alignment horizontal="center" vertical="center"/>
      <protection/>
    </xf>
    <xf numFmtId="0" fontId="11" fillId="0" borderId="88" xfId="20" applyFont="1" applyBorder="1" applyAlignment="1" applyProtection="1">
      <alignment horizontal="center" vertical="center"/>
      <protection/>
    </xf>
    <xf numFmtId="0" fontId="11" fillId="0" borderId="89" xfId="20" applyFont="1" applyBorder="1" applyAlignment="1" applyProtection="1">
      <alignment horizontal="center" vertical="center"/>
      <protection/>
    </xf>
    <xf numFmtId="0" fontId="25" fillId="0" borderId="90" xfId="20" applyFont="1" applyBorder="1" applyAlignment="1" applyProtection="1">
      <alignment horizontal="center" vertical="center" textRotation="255" shrinkToFit="1"/>
      <protection/>
    </xf>
    <xf numFmtId="0" fontId="25" fillId="0" borderId="43" xfId="20" applyFont="1" applyBorder="1" applyAlignment="1" applyProtection="1">
      <alignment horizontal="center" vertical="center" textRotation="255" shrinkToFit="1"/>
      <protection/>
    </xf>
    <xf numFmtId="0" fontId="25" fillId="0" borderId="45" xfId="20" applyFont="1" applyBorder="1" applyAlignment="1" applyProtection="1">
      <alignment horizontal="center" vertical="center" textRotation="255" shrinkToFit="1"/>
      <protection/>
    </xf>
    <xf numFmtId="0" fontId="25" fillId="0" borderId="15" xfId="20" applyFont="1" applyBorder="1" applyAlignment="1" applyProtection="1">
      <alignment horizontal="center" vertical="center" textRotation="255" shrinkToFit="1"/>
      <protection/>
    </xf>
    <xf numFmtId="0" fontId="25" fillId="0" borderId="0" xfId="20" applyFont="1" applyBorder="1" applyAlignment="1" applyProtection="1">
      <alignment horizontal="center" vertical="center" textRotation="255" shrinkToFit="1"/>
      <protection/>
    </xf>
    <xf numFmtId="0" fontId="25" fillId="0" borderId="91" xfId="20" applyFont="1" applyBorder="1" applyAlignment="1" applyProtection="1">
      <alignment horizontal="center" vertical="center" textRotation="255" shrinkToFit="1"/>
      <protection/>
    </xf>
    <xf numFmtId="0" fontId="25" fillId="0" borderId="92" xfId="20" applyFont="1" applyBorder="1" applyAlignment="1" applyProtection="1">
      <alignment horizontal="center" vertical="center" textRotation="255" shrinkToFit="1"/>
      <protection/>
    </xf>
    <xf numFmtId="0" fontId="25" fillId="0" borderId="33" xfId="20" applyFont="1" applyBorder="1" applyAlignment="1" applyProtection="1">
      <alignment horizontal="center" vertical="center" textRotation="255" shrinkToFit="1"/>
      <protection/>
    </xf>
    <xf numFmtId="0" fontId="25" fillId="0" borderId="46" xfId="20" applyFont="1" applyBorder="1" applyAlignment="1" applyProtection="1">
      <alignment horizontal="center" vertical="center" textRotation="255" shrinkToFit="1"/>
      <protection/>
    </xf>
    <xf numFmtId="0" fontId="17" fillId="0" borderId="67" xfId="20" applyFont="1" applyBorder="1" applyAlignment="1" applyProtection="1">
      <alignment horizontal="center" vertical="center"/>
      <protection/>
    </xf>
    <xf numFmtId="0" fontId="17" fillId="0" borderId="40" xfId="20" applyFont="1" applyBorder="1" applyAlignment="1" applyProtection="1">
      <alignment horizontal="center" vertical="center"/>
      <protection/>
    </xf>
    <xf numFmtId="0" fontId="17" fillId="0" borderId="59" xfId="20" applyFont="1" applyBorder="1" applyAlignment="1" applyProtection="1">
      <alignment horizontal="center" vertical="center"/>
      <protection/>
    </xf>
    <xf numFmtId="0" fontId="25" fillId="0" borderId="42" xfId="20" applyFont="1" applyBorder="1" applyAlignment="1" applyProtection="1">
      <alignment horizontal="center" vertical="center" textRotation="255" shrinkToFit="1"/>
      <protection/>
    </xf>
    <xf numFmtId="0" fontId="25" fillId="0" borderId="61" xfId="20" applyFont="1" applyBorder="1" applyAlignment="1" applyProtection="1">
      <alignment horizontal="center" vertical="center" textRotation="255" shrinkToFit="1"/>
      <protection/>
    </xf>
    <xf numFmtId="0" fontId="25" fillId="0" borderId="44" xfId="20" applyFont="1" applyBorder="1" applyAlignment="1" applyProtection="1">
      <alignment horizontal="center" vertical="center" textRotation="255" shrinkToFit="1"/>
      <protection/>
    </xf>
    <xf numFmtId="0" fontId="17" fillId="0" borderId="76" xfId="20" applyFont="1" applyBorder="1" applyAlignment="1" applyProtection="1">
      <alignment horizontal="center" vertical="center"/>
      <protection/>
    </xf>
    <xf numFmtId="41" fontId="7" fillId="0" borderId="93" xfId="17" applyFont="1" applyBorder="1" applyAlignment="1" applyProtection="1">
      <alignment horizontal="right" vertical="center"/>
      <protection locked="0"/>
    </xf>
    <xf numFmtId="41" fontId="7" fillId="0" borderId="94" xfId="17" applyFont="1" applyBorder="1" applyAlignment="1" applyProtection="1">
      <alignment horizontal="right" vertical="center"/>
      <protection locked="0"/>
    </xf>
    <xf numFmtId="41" fontId="7" fillId="0" borderId="95" xfId="17" applyFont="1" applyBorder="1" applyAlignment="1" applyProtection="1">
      <alignment horizontal="right" vertical="center"/>
      <protection locked="0"/>
    </xf>
    <xf numFmtId="0" fontId="24" fillId="0" borderId="96" xfId="20" applyFont="1" applyBorder="1" applyAlignment="1" applyProtection="1">
      <alignment horizontal="center" vertical="center"/>
      <protection/>
    </xf>
    <xf numFmtId="0" fontId="24" fillId="0" borderId="97" xfId="20" applyFont="1" applyBorder="1" applyAlignment="1" applyProtection="1">
      <alignment horizontal="center" vertical="center"/>
      <protection/>
    </xf>
    <xf numFmtId="0" fontId="24" fillId="0" borderId="33" xfId="20" applyFont="1" applyBorder="1" applyAlignment="1" applyProtection="1">
      <alignment horizontal="center" vertical="top"/>
      <protection/>
    </xf>
    <xf numFmtId="0" fontId="24" fillId="0" borderId="33" xfId="20" applyFont="1" applyBorder="1" applyAlignment="1" applyProtection="1">
      <alignment horizontal="center" vertical="center"/>
      <protection/>
    </xf>
    <xf numFmtId="0" fontId="24" fillId="0" borderId="46" xfId="20" applyFont="1" applyBorder="1" applyAlignment="1" applyProtection="1">
      <alignment horizontal="center" vertical="center"/>
      <protection/>
    </xf>
    <xf numFmtId="0" fontId="11" fillId="0" borderId="98" xfId="20" applyFont="1" applyBorder="1" applyAlignment="1" applyProtection="1">
      <alignment horizontal="center" vertical="center"/>
      <protection/>
    </xf>
    <xf numFmtId="0" fontId="11" fillId="0" borderId="99" xfId="20" applyFont="1" applyBorder="1" applyAlignment="1" applyProtection="1">
      <alignment horizontal="center" vertical="center"/>
      <protection/>
    </xf>
    <xf numFmtId="0" fontId="24" fillId="0" borderId="100" xfId="20" applyFont="1" applyBorder="1" applyAlignment="1" applyProtection="1">
      <alignment horizontal="center" vertical="center"/>
      <protection/>
    </xf>
    <xf numFmtId="0" fontId="24" fillId="0" borderId="101" xfId="20" applyFont="1" applyBorder="1" applyAlignment="1" applyProtection="1">
      <alignment horizontal="center" vertical="center"/>
      <protection/>
    </xf>
    <xf numFmtId="0" fontId="11" fillId="0" borderId="102" xfId="20" applyFont="1" applyBorder="1" applyAlignment="1" applyProtection="1">
      <alignment horizontal="center" vertical="center"/>
      <protection/>
    </xf>
    <xf numFmtId="0" fontId="11" fillId="0" borderId="96" xfId="20" applyFont="1" applyBorder="1" applyAlignment="1" applyProtection="1">
      <alignment horizontal="center" vertical="center"/>
      <protection/>
    </xf>
    <xf numFmtId="0" fontId="24" fillId="0" borderId="103" xfId="20" applyFont="1" applyBorder="1" applyAlignment="1" applyProtection="1">
      <alignment horizontal="center" vertical="center"/>
      <protection/>
    </xf>
    <xf numFmtId="0" fontId="11" fillId="0" borderId="104" xfId="20" applyFont="1" applyBorder="1" applyAlignment="1" applyProtection="1">
      <alignment horizontal="center" vertical="center"/>
      <protection/>
    </xf>
    <xf numFmtId="0" fontId="22" fillId="0" borderId="105" xfId="20" applyFont="1" applyBorder="1" applyAlignment="1" applyProtection="1">
      <alignment horizontal="center" vertical="center"/>
      <protection/>
    </xf>
    <xf numFmtId="0" fontId="22" fillId="0" borderId="100" xfId="20" applyFont="1" applyBorder="1" applyAlignment="1" applyProtection="1">
      <alignment horizontal="center" vertical="center"/>
      <protection/>
    </xf>
    <xf numFmtId="0" fontId="22" fillId="0" borderId="92" xfId="20" applyFont="1" applyBorder="1" applyAlignment="1" applyProtection="1">
      <alignment horizontal="center" vertical="center"/>
      <protection/>
    </xf>
    <xf numFmtId="0" fontId="22" fillId="0" borderId="33" xfId="20" applyFont="1" applyBorder="1" applyAlignment="1" applyProtection="1">
      <alignment horizontal="center" vertical="center"/>
      <protection/>
    </xf>
    <xf numFmtId="0" fontId="23" fillId="0" borderId="100" xfId="20" applyFont="1" applyBorder="1" applyAlignment="1" applyProtection="1">
      <alignment horizontal="center" vertical="center"/>
      <protection/>
    </xf>
    <xf numFmtId="0" fontId="23" fillId="0" borderId="33" xfId="20" applyFont="1" applyBorder="1" applyAlignment="1" applyProtection="1">
      <alignment horizontal="center" vertical="center"/>
      <protection/>
    </xf>
    <xf numFmtId="0" fontId="24" fillId="0" borderId="100" xfId="20" applyFont="1" applyBorder="1" applyAlignment="1" applyProtection="1">
      <alignment horizontal="center"/>
      <protection/>
    </xf>
    <xf numFmtId="41" fontId="7" fillId="0" borderId="94" xfId="17" applyFont="1" applyBorder="1" applyAlignment="1" applyProtection="1">
      <alignment horizontal="center" vertical="center"/>
      <protection/>
    </xf>
    <xf numFmtId="0" fontId="20" fillId="0" borderId="106" xfId="20" applyFont="1" applyBorder="1" applyAlignment="1" applyProtection="1">
      <alignment horizontal="center" vertical="center"/>
      <protection locked="0"/>
    </xf>
    <xf numFmtId="0" fontId="20" fillId="0" borderId="107" xfId="20" applyFont="1" applyBorder="1" applyAlignment="1" applyProtection="1">
      <alignment horizontal="center" vertical="center"/>
      <protection locked="0"/>
    </xf>
    <xf numFmtId="0" fontId="16" fillId="0" borderId="108" xfId="20" applyFont="1" applyBorder="1" applyAlignment="1" applyProtection="1">
      <alignment horizontal="center" vertical="center"/>
      <protection locked="0"/>
    </xf>
    <xf numFmtId="0" fontId="16" fillId="0" borderId="109" xfId="20" applyFont="1" applyBorder="1" applyAlignment="1" applyProtection="1">
      <alignment horizontal="center" vertical="center"/>
      <protection locked="0"/>
    </xf>
    <xf numFmtId="0" fontId="16" fillId="0" borderId="110" xfId="20" applyFont="1" applyBorder="1" applyAlignment="1" applyProtection="1">
      <alignment horizontal="center" vertical="center"/>
      <protection locked="0"/>
    </xf>
    <xf numFmtId="0" fontId="16" fillId="0" borderId="111" xfId="20" applyFont="1" applyBorder="1" applyAlignment="1" applyProtection="1">
      <alignment horizontal="center" vertical="center"/>
      <protection locked="0"/>
    </xf>
    <xf numFmtId="0" fontId="16" fillId="0" borderId="112" xfId="20" applyFont="1" applyBorder="1" applyAlignment="1" applyProtection="1">
      <alignment horizontal="center" vertical="center"/>
      <protection locked="0"/>
    </xf>
    <xf numFmtId="0" fontId="16" fillId="0" borderId="113" xfId="20" applyFont="1" applyBorder="1" applyAlignment="1" applyProtection="1">
      <alignment horizontal="center" vertical="center"/>
      <protection locked="0"/>
    </xf>
    <xf numFmtId="3" fontId="20" fillId="0" borderId="106" xfId="20" applyNumberFormat="1" applyFont="1" applyBorder="1" applyAlignment="1" applyProtection="1">
      <alignment horizontal="right" vertical="center"/>
      <protection/>
    </xf>
    <xf numFmtId="0" fontId="20" fillId="0" borderId="106" xfId="20" applyFont="1" applyBorder="1" applyAlignment="1" applyProtection="1">
      <alignment horizontal="right" vertical="center"/>
      <protection/>
    </xf>
    <xf numFmtId="0" fontId="16" fillId="0" borderId="114" xfId="20" applyFont="1" applyBorder="1" applyAlignment="1" applyProtection="1">
      <alignment horizontal="center" vertical="center"/>
      <protection locked="0"/>
    </xf>
    <xf numFmtId="41" fontId="7" fillId="0" borderId="115" xfId="17" applyFont="1" applyBorder="1" applyAlignment="1" applyProtection="1">
      <alignment horizontal="center" vertical="center"/>
      <protection/>
    </xf>
    <xf numFmtId="41" fontId="20" fillId="0" borderId="106" xfId="20" applyNumberFormat="1" applyFont="1" applyBorder="1" applyAlignment="1" applyProtection="1">
      <alignment horizontal="right" vertical="center"/>
      <protection locked="0"/>
    </xf>
    <xf numFmtId="0" fontId="20" fillId="0" borderId="106" xfId="20" applyFont="1" applyBorder="1" applyAlignment="1" applyProtection="1">
      <alignment horizontal="right" vertical="center"/>
      <protection locked="0"/>
    </xf>
    <xf numFmtId="0" fontId="20" fillId="0" borderId="116" xfId="20" applyFont="1" applyBorder="1" applyAlignment="1" applyProtection="1">
      <alignment horizontal="center" vertical="center"/>
      <protection locked="0"/>
    </xf>
    <xf numFmtId="41" fontId="20" fillId="0" borderId="106" xfId="20" applyNumberFormat="1" applyFont="1" applyBorder="1" applyAlignment="1" applyProtection="1">
      <alignment vertical="center"/>
      <protection locked="0"/>
    </xf>
    <xf numFmtId="0" fontId="20" fillId="0" borderId="106" xfId="20" applyFont="1" applyBorder="1" applyAlignment="1" applyProtection="1">
      <alignment vertical="center"/>
      <protection locked="0"/>
    </xf>
    <xf numFmtId="41" fontId="20" fillId="0" borderId="106" xfId="20" applyNumberFormat="1" applyFont="1" applyBorder="1" applyAlignment="1" applyProtection="1">
      <alignment horizontal="center" vertical="center"/>
      <protection locked="0"/>
    </xf>
    <xf numFmtId="0" fontId="16" fillId="0" borderId="117" xfId="20" applyFont="1" applyBorder="1" applyAlignment="1" applyProtection="1">
      <alignment horizontal="center" vertical="center"/>
      <protection locked="0"/>
    </xf>
    <xf numFmtId="0" fontId="20" fillId="0" borderId="118" xfId="20" applyFont="1" applyBorder="1" applyAlignment="1" applyProtection="1">
      <alignment horizontal="center" vertical="center"/>
      <protection locked="0"/>
    </xf>
    <xf numFmtId="0" fontId="20" fillId="0" borderId="119" xfId="20" applyFont="1" applyBorder="1" applyAlignment="1" applyProtection="1">
      <alignment horizontal="center" vertical="center"/>
      <protection locked="0"/>
    </xf>
    <xf numFmtId="0" fontId="20" fillId="0" borderId="120" xfId="20" applyFont="1" applyBorder="1" applyAlignment="1" applyProtection="1">
      <alignment horizontal="center" vertical="center"/>
      <protection locked="0"/>
    </xf>
    <xf numFmtId="41" fontId="20" fillId="0" borderId="118" xfId="20" applyNumberFormat="1" applyFont="1" applyBorder="1" applyAlignment="1" applyProtection="1">
      <alignment vertical="center"/>
      <protection locked="0"/>
    </xf>
    <xf numFmtId="0" fontId="20" fillId="0" borderId="118" xfId="20" applyFont="1" applyBorder="1" applyAlignment="1" applyProtection="1">
      <alignment vertical="center"/>
      <protection locked="0"/>
    </xf>
    <xf numFmtId="41" fontId="20" fillId="0" borderId="118" xfId="20" applyNumberFormat="1" applyFont="1" applyBorder="1" applyAlignment="1" applyProtection="1">
      <alignment horizontal="center" vertical="center"/>
      <protection locked="0"/>
    </xf>
    <xf numFmtId="41" fontId="20" fillId="0" borderId="118" xfId="20" applyNumberFormat="1" applyFont="1" applyBorder="1" applyAlignment="1" applyProtection="1">
      <alignment horizontal="right" vertical="center"/>
      <protection locked="0"/>
    </xf>
    <xf numFmtId="0" fontId="20" fillId="0" borderId="118" xfId="20" applyFont="1" applyBorder="1" applyAlignment="1" applyProtection="1">
      <alignment horizontal="right" vertical="center"/>
      <protection locked="0"/>
    </xf>
    <xf numFmtId="3" fontId="20" fillId="0" borderId="118" xfId="20" applyNumberFormat="1" applyFont="1" applyBorder="1" applyAlignment="1" applyProtection="1">
      <alignment horizontal="right" vertical="center"/>
      <protection/>
    </xf>
    <xf numFmtId="0" fontId="20" fillId="0" borderId="118" xfId="20" applyFont="1" applyBorder="1" applyAlignment="1" applyProtection="1">
      <alignment horizontal="right" vertical="center"/>
      <protection/>
    </xf>
    <xf numFmtId="0" fontId="15" fillId="0" borderId="121" xfId="20" applyFont="1" applyBorder="1" applyAlignment="1" applyProtection="1">
      <alignment horizontal="center" vertical="center"/>
      <protection/>
    </xf>
    <xf numFmtId="0" fontId="15" fillId="0" borderId="122" xfId="20" applyFont="1" applyBorder="1" applyAlignment="1" applyProtection="1">
      <alignment horizontal="center" vertical="center"/>
      <protection/>
    </xf>
    <xf numFmtId="3" fontId="20" fillId="0" borderId="123" xfId="20" applyNumberFormat="1" applyFont="1" applyBorder="1" applyAlignment="1" applyProtection="1">
      <alignment horizontal="right" vertical="center"/>
      <protection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20" fillId="0" borderId="126" xfId="20" applyFont="1" applyBorder="1" applyAlignment="1" applyProtection="1">
      <alignment horizontal="center" vertical="center"/>
      <protection/>
    </xf>
    <xf numFmtId="0" fontId="15" fillId="0" borderId="127" xfId="20" applyFont="1" applyBorder="1" applyAlignment="1" applyProtection="1">
      <alignment horizontal="center" vertical="center"/>
      <protection/>
    </xf>
    <xf numFmtId="0" fontId="15" fillId="0" borderId="128" xfId="20" applyFont="1" applyBorder="1" applyAlignment="1" applyProtection="1">
      <alignment horizontal="center" vertical="center"/>
      <protection/>
    </xf>
    <xf numFmtId="0" fontId="15" fillId="0" borderId="128" xfId="0" applyFont="1" applyBorder="1" applyAlignment="1" applyProtection="1">
      <alignment horizontal="center" vertical="center"/>
      <protection/>
    </xf>
    <xf numFmtId="0" fontId="20" fillId="0" borderId="93" xfId="20" applyFont="1" applyBorder="1" applyAlignment="1" applyProtection="1">
      <alignment horizontal="center" vertical="center"/>
      <protection/>
    </xf>
    <xf numFmtId="0" fontId="20" fillId="0" borderId="129" xfId="20" applyFont="1" applyBorder="1" applyAlignment="1" applyProtection="1">
      <alignment horizontal="center" vertical="center"/>
      <protection/>
    </xf>
    <xf numFmtId="0" fontId="20" fillId="0" borderId="95" xfId="20" applyFont="1" applyBorder="1" applyAlignment="1" applyProtection="1">
      <alignment horizontal="center" vertical="center"/>
      <protection/>
    </xf>
    <xf numFmtId="0" fontId="20" fillId="0" borderId="115" xfId="20" applyFont="1" applyBorder="1" applyAlignment="1" applyProtection="1">
      <alignment horizontal="center" vertical="center"/>
      <protection/>
    </xf>
    <xf numFmtId="0" fontId="20" fillId="0" borderId="130" xfId="20" applyFont="1" applyBorder="1" applyAlignment="1" applyProtection="1">
      <alignment horizontal="center" vertical="center"/>
      <protection/>
    </xf>
    <xf numFmtId="0" fontId="20" fillId="0" borderId="131" xfId="20" applyFont="1" applyBorder="1" applyAlignment="1" applyProtection="1">
      <alignment horizontal="center" vertical="center"/>
      <protection/>
    </xf>
    <xf numFmtId="0" fontId="20" fillId="0" borderId="132" xfId="20" applyFont="1" applyBorder="1" applyAlignment="1" applyProtection="1">
      <alignment horizontal="center" vertical="center"/>
      <protection/>
    </xf>
    <xf numFmtId="0" fontId="20" fillId="0" borderId="133" xfId="20" applyFont="1" applyBorder="1" applyAlignment="1" applyProtection="1">
      <alignment horizontal="center" vertical="center"/>
      <protection/>
    </xf>
    <xf numFmtId="0" fontId="19" fillId="0" borderId="108" xfId="20" applyFont="1" applyBorder="1" applyAlignment="1" applyProtection="1">
      <alignment horizontal="center" vertical="center"/>
      <protection/>
    </xf>
    <xf numFmtId="0" fontId="19" fillId="0" borderId="112" xfId="20" applyFont="1" applyBorder="1" applyAlignment="1" applyProtection="1">
      <alignment horizontal="center" vertical="center"/>
      <protection/>
    </xf>
    <xf numFmtId="0" fontId="19" fillId="0" borderId="117" xfId="20" applyFont="1" applyBorder="1" applyAlignment="1" applyProtection="1">
      <alignment horizontal="center" vertical="center"/>
      <protection locked="0"/>
    </xf>
    <xf numFmtId="0" fontId="19" fillId="0" borderId="108" xfId="20" applyFont="1" applyBorder="1" applyAlignment="1" applyProtection="1">
      <alignment horizontal="center" vertical="center"/>
      <protection locked="0"/>
    </xf>
    <xf numFmtId="0" fontId="15" fillId="0" borderId="108" xfId="20" applyFont="1" applyBorder="1" applyAlignment="1" applyProtection="1">
      <alignment horizontal="center" vertical="center"/>
      <protection locked="0"/>
    </xf>
    <xf numFmtId="0" fontId="15" fillId="0" borderId="134" xfId="20" applyFont="1" applyBorder="1" applyAlignment="1" applyProtection="1">
      <alignment horizontal="center" vertical="center"/>
      <protection locked="0"/>
    </xf>
    <xf numFmtId="0" fontId="15" fillId="0" borderId="135" xfId="20" applyFont="1" applyBorder="1" applyAlignment="1" applyProtection="1">
      <alignment horizontal="center" vertical="center"/>
      <protection locked="0"/>
    </xf>
    <xf numFmtId="0" fontId="15" fillId="0" borderId="0" xfId="20" applyFont="1" applyBorder="1" applyAlignment="1" applyProtection="1">
      <alignment horizontal="center" vertical="center"/>
      <protection locked="0"/>
    </xf>
    <xf numFmtId="0" fontId="15" fillId="0" borderId="111" xfId="20" applyFont="1" applyBorder="1" applyAlignment="1" applyProtection="1">
      <alignment horizontal="center" vertical="center"/>
      <protection locked="0"/>
    </xf>
    <xf numFmtId="0" fontId="15" fillId="0" borderId="136" xfId="20" applyFont="1" applyBorder="1" applyAlignment="1" applyProtection="1">
      <alignment horizontal="center" vertical="center"/>
      <protection locked="0"/>
    </xf>
    <xf numFmtId="0" fontId="20" fillId="2" borderId="137" xfId="20" applyFont="1" applyFill="1" applyBorder="1" applyAlignment="1" applyProtection="1">
      <alignment horizontal="center" vertical="center"/>
      <protection locked="0"/>
    </xf>
    <xf numFmtId="0" fontId="20" fillId="0" borderId="94" xfId="20" applyFont="1" applyBorder="1" applyAlignment="1" applyProtection="1">
      <alignment horizontal="center" vertical="center"/>
      <protection locked="0"/>
    </xf>
    <xf numFmtId="0" fontId="20" fillId="0" borderId="93" xfId="20" applyFont="1" applyBorder="1" applyAlignment="1" applyProtection="1">
      <alignment horizontal="center" vertical="center"/>
      <protection locked="0"/>
    </xf>
    <xf numFmtId="0" fontId="20" fillId="0" borderId="95" xfId="20" applyFont="1" applyBorder="1" applyAlignment="1" applyProtection="1">
      <alignment horizontal="center" vertical="center"/>
      <protection locked="0"/>
    </xf>
    <xf numFmtId="0" fontId="21" fillId="0" borderId="126" xfId="20" applyFont="1" applyBorder="1" applyAlignment="1" applyProtection="1">
      <alignment horizontal="center" vertical="center"/>
      <protection locked="0"/>
    </xf>
    <xf numFmtId="0" fontId="21" fillId="0" borderId="133" xfId="20" applyFont="1" applyBorder="1" applyAlignment="1" applyProtection="1">
      <alignment horizontal="center" vertical="center"/>
      <protection locked="0"/>
    </xf>
    <xf numFmtId="3" fontId="20" fillId="0" borderId="130" xfId="20" applyNumberFormat="1" applyFont="1" applyBorder="1" applyAlignment="1" applyProtection="1">
      <alignment horizontal="center" vertical="center"/>
      <protection/>
    </xf>
    <xf numFmtId="0" fontId="19" fillId="0" borderId="138" xfId="20" applyFont="1" applyBorder="1" applyAlignment="1" applyProtection="1">
      <alignment horizontal="center" vertical="center"/>
      <protection/>
    </xf>
    <xf numFmtId="0" fontId="19" fillId="0" borderId="139" xfId="20" applyFont="1" applyBorder="1" applyAlignment="1" applyProtection="1">
      <alignment horizontal="center" vertical="center"/>
      <protection/>
    </xf>
    <xf numFmtId="0" fontId="19" fillId="0" borderId="0" xfId="20" applyFont="1" applyBorder="1" applyAlignment="1" applyProtection="1">
      <alignment horizontal="center" vertical="center"/>
      <protection/>
    </xf>
    <xf numFmtId="0" fontId="19" fillId="0" borderId="117" xfId="20" applyFont="1" applyBorder="1" applyAlignment="1" applyProtection="1">
      <alignment horizontal="center" vertical="center"/>
      <protection/>
    </xf>
    <xf numFmtId="0" fontId="19" fillId="0" borderId="109" xfId="20" applyFont="1" applyBorder="1" applyAlignment="1" applyProtection="1">
      <alignment horizontal="center" vertical="center"/>
      <protection/>
    </xf>
    <xf numFmtId="0" fontId="19" fillId="0" borderId="114" xfId="20" applyFont="1" applyBorder="1" applyAlignment="1" applyProtection="1">
      <alignment horizontal="center" vertical="center"/>
      <protection/>
    </xf>
    <xf numFmtId="0" fontId="19" fillId="0" borderId="140" xfId="20" applyFont="1" applyBorder="1" applyAlignment="1" applyProtection="1">
      <alignment horizontal="center" vertical="center"/>
      <protection/>
    </xf>
    <xf numFmtId="0" fontId="16" fillId="0" borderId="141" xfId="20" applyFont="1" applyBorder="1" applyAlignment="1" applyProtection="1">
      <alignment horizontal="center" vertical="center"/>
      <protection/>
    </xf>
    <xf numFmtId="0" fontId="16" fillId="0" borderId="142" xfId="20" applyFont="1" applyBorder="1" applyAlignment="1" applyProtection="1">
      <alignment horizontal="center" vertical="center"/>
      <protection/>
    </xf>
    <xf numFmtId="0" fontId="16" fillId="0" borderId="143" xfId="20" applyFont="1" applyBorder="1" applyAlignment="1" applyProtection="1">
      <alignment horizontal="center" vertical="center"/>
      <protection/>
    </xf>
    <xf numFmtId="0" fontId="16" fillId="0" borderId="144" xfId="20" applyFont="1" applyBorder="1" applyAlignment="1" applyProtection="1">
      <alignment horizontal="center" vertical="center"/>
      <protection/>
    </xf>
    <xf numFmtId="0" fontId="16" fillId="0" borderId="145" xfId="20" applyFont="1" applyBorder="1" applyAlignment="1" applyProtection="1">
      <alignment horizontal="center" vertical="center"/>
      <protection/>
    </xf>
    <xf numFmtId="0" fontId="16" fillId="0" borderId="115" xfId="20" applyFont="1" applyBorder="1" applyAlignment="1" applyProtection="1">
      <alignment horizontal="center" vertical="center"/>
      <protection/>
    </xf>
    <xf numFmtId="0" fontId="16" fillId="0" borderId="94" xfId="20" applyFont="1" applyBorder="1" applyAlignment="1" applyProtection="1">
      <alignment horizontal="center" vertical="center"/>
      <protection/>
    </xf>
    <xf numFmtId="0" fontId="16" fillId="0" borderId="95" xfId="20" applyFont="1" applyBorder="1" applyAlignment="1" applyProtection="1">
      <alignment horizontal="center" vertical="center"/>
      <protection/>
    </xf>
    <xf numFmtId="0" fontId="11" fillId="0" borderId="111" xfId="20" applyFont="1" applyBorder="1" applyAlignment="1" applyProtection="1">
      <alignment horizontal="center" vertical="center"/>
      <protection locked="0"/>
    </xf>
    <xf numFmtId="0" fontId="16" fillId="0" borderId="93" xfId="20" applyFont="1" applyBorder="1" applyAlignment="1" applyProtection="1">
      <alignment horizontal="center" vertical="center" wrapText="1" shrinkToFit="1"/>
      <protection/>
    </xf>
    <xf numFmtId="0" fontId="16" fillId="0" borderId="95" xfId="20" applyFont="1" applyBorder="1" applyAlignment="1" applyProtection="1">
      <alignment horizontal="center" vertical="center" wrapText="1" shrinkToFit="1"/>
      <protection/>
    </xf>
    <xf numFmtId="0" fontId="11" fillId="0" borderId="136" xfId="20" applyFont="1" applyBorder="1" applyAlignment="1" applyProtection="1">
      <alignment horizontal="center" vertical="center"/>
      <protection locked="0"/>
    </xf>
    <xf numFmtId="0" fontId="14" fillId="0" borderId="146" xfId="20" applyFont="1" applyBorder="1" applyAlignment="1" applyProtection="1">
      <alignment horizontal="center" vertical="center"/>
      <protection/>
    </xf>
    <xf numFmtId="0" fontId="14" fillId="0" borderId="147" xfId="20" applyFont="1" applyBorder="1" applyAlignment="1" applyProtection="1">
      <alignment horizontal="center" vertical="center"/>
      <protection/>
    </xf>
    <xf numFmtId="0" fontId="14" fillId="0" borderId="148" xfId="20" applyFont="1" applyBorder="1" applyAlignment="1" applyProtection="1">
      <alignment horizontal="center" vertical="center"/>
      <protection/>
    </xf>
    <xf numFmtId="0" fontId="16" fillId="0" borderId="138" xfId="20" applyFont="1" applyBorder="1" applyAlignment="1" applyProtection="1">
      <alignment horizontal="center" vertical="center"/>
      <protection/>
    </xf>
    <xf numFmtId="0" fontId="16" fillId="0" borderId="139" xfId="20" applyFont="1" applyBorder="1" applyAlignment="1" applyProtection="1">
      <alignment horizontal="center" vertical="center"/>
      <protection/>
    </xf>
    <xf numFmtId="0" fontId="16" fillId="0" borderId="135" xfId="20" applyFont="1" applyBorder="1" applyAlignment="1" applyProtection="1">
      <alignment horizontal="center" vertical="center"/>
      <protection/>
    </xf>
    <xf numFmtId="0" fontId="16" fillId="0" borderId="0" xfId="20" applyFont="1" applyBorder="1" applyAlignment="1" applyProtection="1">
      <alignment horizontal="center" vertical="center"/>
      <protection/>
    </xf>
    <xf numFmtId="0" fontId="17" fillId="0" borderId="131" xfId="20" applyFont="1" applyBorder="1" applyAlignment="1" applyProtection="1">
      <alignment horizontal="center" vertical="center" shrinkToFit="1"/>
      <protection locked="0"/>
    </xf>
    <xf numFmtId="0" fontId="17" fillId="0" borderId="126" xfId="20" applyFont="1" applyBorder="1" applyAlignment="1" applyProtection="1">
      <alignment horizontal="center" vertical="center" shrinkToFit="1"/>
      <protection locked="0"/>
    </xf>
    <xf numFmtId="0" fontId="17" fillId="0" borderId="133" xfId="20" applyFont="1" applyBorder="1" applyAlignment="1" applyProtection="1">
      <alignment horizontal="center" vertical="center" shrinkToFit="1"/>
      <protection locked="0"/>
    </xf>
    <xf numFmtId="0" fontId="17" fillId="0" borderId="149" xfId="20" applyFont="1" applyBorder="1" applyAlignment="1" applyProtection="1">
      <alignment horizontal="center" vertical="center" shrinkToFit="1"/>
      <protection locked="0"/>
    </xf>
    <xf numFmtId="0" fontId="17" fillId="0" borderId="147" xfId="20" applyFont="1" applyBorder="1" applyAlignment="1" applyProtection="1">
      <alignment horizontal="center" vertical="center" shrinkToFit="1"/>
      <protection locked="0"/>
    </xf>
    <xf numFmtId="0" fontId="17" fillId="0" borderId="150" xfId="20" applyFont="1" applyBorder="1" applyAlignment="1" applyProtection="1">
      <alignment horizontal="center" vertical="center" shrinkToFit="1"/>
      <protection locked="0"/>
    </xf>
    <xf numFmtId="0" fontId="11" fillId="0" borderId="131" xfId="20" applyFont="1" applyBorder="1" applyAlignment="1" applyProtection="1">
      <alignment horizontal="center" vertical="center" shrinkToFit="1"/>
      <protection locked="0"/>
    </xf>
    <xf numFmtId="0" fontId="11" fillId="0" borderId="126" xfId="20" applyFont="1" applyBorder="1" applyAlignment="1" applyProtection="1">
      <alignment horizontal="center" vertical="center" shrinkToFit="1"/>
      <protection locked="0"/>
    </xf>
    <xf numFmtId="0" fontId="11" fillId="0" borderId="151" xfId="20" applyFont="1" applyBorder="1" applyAlignment="1" applyProtection="1">
      <alignment horizontal="center" vertical="center" shrinkToFit="1"/>
      <protection locked="0"/>
    </xf>
    <xf numFmtId="0" fontId="11" fillId="0" borderId="149" xfId="20" applyFont="1" applyBorder="1" applyAlignment="1" applyProtection="1">
      <alignment horizontal="center" vertical="center" shrinkToFit="1"/>
      <protection locked="0"/>
    </xf>
    <xf numFmtId="0" fontId="11" fillId="0" borderId="147" xfId="20" applyFont="1" applyBorder="1" applyAlignment="1" applyProtection="1">
      <alignment horizontal="center" vertical="center" shrinkToFit="1"/>
      <protection locked="0"/>
    </xf>
    <xf numFmtId="0" fontId="11" fillId="0" borderId="152" xfId="20" applyFont="1" applyBorder="1" applyAlignment="1" applyProtection="1">
      <alignment horizontal="center" vertical="center" shrinkToFit="1"/>
      <protection locked="0"/>
    </xf>
    <xf numFmtId="0" fontId="16" fillId="0" borderId="117" xfId="20" applyFont="1" applyBorder="1" applyAlignment="1" applyProtection="1">
      <alignment horizontal="center" vertical="center"/>
      <protection/>
    </xf>
    <xf numFmtId="0" fontId="16" fillId="0" borderId="108" xfId="20" applyFont="1" applyBorder="1" applyAlignment="1" applyProtection="1">
      <alignment horizontal="center" vertical="center"/>
      <protection/>
    </xf>
    <xf numFmtId="0" fontId="11" fillId="0" borderId="153" xfId="20" applyFont="1" applyBorder="1" applyAlignment="1" applyProtection="1">
      <alignment horizontal="center" vertical="center"/>
      <protection locked="0"/>
    </xf>
    <xf numFmtId="0" fontId="11" fillId="0" borderId="154" xfId="20" applyFont="1" applyBorder="1" applyAlignment="1" applyProtection="1">
      <alignment horizontal="center" vertical="center"/>
      <protection locked="0"/>
    </xf>
    <xf numFmtId="0" fontId="11" fillId="0" borderId="155" xfId="20" applyFont="1" applyBorder="1" applyAlignment="1" applyProtection="1">
      <alignment horizontal="center" vertical="center"/>
      <protection locked="0"/>
    </xf>
    <xf numFmtId="0" fontId="16" fillId="0" borderId="130" xfId="20" applyFont="1" applyBorder="1" applyAlignment="1" applyProtection="1">
      <alignment horizontal="center" vertical="center"/>
      <protection/>
    </xf>
    <xf numFmtId="0" fontId="16" fillId="0" borderId="126" xfId="20" applyFont="1" applyBorder="1" applyAlignment="1" applyProtection="1">
      <alignment horizontal="center" vertical="center"/>
      <protection/>
    </xf>
    <xf numFmtId="0" fontId="16" fillId="0" borderId="132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horizontal="center" vertical="center"/>
      <protection locked="0"/>
    </xf>
    <xf numFmtId="0" fontId="17" fillId="0" borderId="0" xfId="20" applyFont="1" applyBorder="1" applyAlignment="1" applyProtection="1">
      <alignment horizontal="center" vertical="center"/>
      <protection locked="0"/>
    </xf>
    <xf numFmtId="0" fontId="17" fillId="0" borderId="156" xfId="20" applyFont="1" applyBorder="1" applyAlignment="1" applyProtection="1">
      <alignment horizontal="center" vertical="center"/>
      <protection locked="0"/>
    </xf>
    <xf numFmtId="0" fontId="11" fillId="0" borderId="0" xfId="20" applyFont="1" applyBorder="1" applyAlignment="1" applyProtection="1">
      <alignment horizontal="center" vertical="center"/>
      <protection locked="0"/>
    </xf>
    <xf numFmtId="0" fontId="16" fillId="0" borderId="131" xfId="20" applyFont="1" applyBorder="1" applyAlignment="1" applyProtection="1">
      <alignment horizontal="center" vertical="center"/>
      <protection/>
    </xf>
    <xf numFmtId="0" fontId="11" fillId="0" borderId="11" xfId="20" applyFont="1" applyBorder="1" applyAlignment="1" applyProtection="1">
      <alignment horizontal="center" vertical="center"/>
      <protection locked="0"/>
    </xf>
    <xf numFmtId="0" fontId="15" fillId="0" borderId="10" xfId="20" applyFont="1" applyBorder="1" applyAlignment="1" applyProtection="1">
      <alignment horizontal="center" vertical="center" textRotation="255" shrinkToFit="1"/>
      <protection/>
    </xf>
    <xf numFmtId="0" fontId="15" fillId="0" borderId="0" xfId="20" applyFont="1" applyBorder="1" applyAlignment="1" applyProtection="1">
      <alignment horizontal="center" vertical="center" textRotation="255" shrinkToFit="1"/>
      <protection/>
    </xf>
    <xf numFmtId="0" fontId="17" fillId="0" borderId="153" xfId="20" applyFont="1" applyBorder="1" applyAlignment="1" applyProtection="1">
      <alignment horizontal="center" vertical="center"/>
      <protection locked="0"/>
    </xf>
    <xf numFmtId="0" fontId="17" fillId="0" borderId="154" xfId="20" applyFont="1" applyBorder="1" applyAlignment="1" applyProtection="1">
      <alignment horizontal="center" vertical="center"/>
      <protection locked="0"/>
    </xf>
    <xf numFmtId="0" fontId="17" fillId="0" borderId="157" xfId="20" applyFont="1" applyBorder="1" applyAlignment="1" applyProtection="1">
      <alignment horizontal="center" vertical="center"/>
      <protection locked="0"/>
    </xf>
    <xf numFmtId="0" fontId="15" fillId="0" borderId="117" xfId="20" applyFont="1" applyBorder="1" applyAlignment="1" applyProtection="1">
      <alignment horizontal="center" vertical="center" textRotation="255" shrinkToFit="1"/>
      <protection/>
    </xf>
    <xf numFmtId="0" fontId="15" fillId="0" borderId="108" xfId="20" applyFont="1" applyBorder="1" applyAlignment="1" applyProtection="1">
      <alignment horizontal="center" vertical="center" textRotation="255" shrinkToFit="1"/>
      <protection/>
    </xf>
    <xf numFmtId="0" fontId="15" fillId="0" borderId="112" xfId="20" applyFont="1" applyBorder="1" applyAlignment="1" applyProtection="1">
      <alignment horizontal="center" vertical="center" textRotation="255" shrinkToFit="1"/>
      <protection/>
    </xf>
    <xf numFmtId="0" fontId="15" fillId="0" borderId="135" xfId="20" applyFont="1" applyBorder="1" applyAlignment="1" applyProtection="1">
      <alignment horizontal="center" vertical="center" textRotation="255" shrinkToFit="1"/>
      <protection/>
    </xf>
    <xf numFmtId="0" fontId="15" fillId="0" borderId="156" xfId="20" applyFont="1" applyBorder="1" applyAlignment="1" applyProtection="1">
      <alignment horizontal="center" vertical="center" textRotation="255" shrinkToFit="1"/>
      <protection/>
    </xf>
    <xf numFmtId="0" fontId="15" fillId="0" borderId="158" xfId="20" applyFont="1" applyBorder="1" applyAlignment="1" applyProtection="1">
      <alignment horizontal="center" vertical="center" textRotation="255" shrinkToFit="1"/>
      <protection/>
    </xf>
    <xf numFmtId="0" fontId="15" fillId="0" borderId="111" xfId="20" applyFont="1" applyBorder="1" applyAlignment="1" applyProtection="1">
      <alignment horizontal="center" vertical="center" textRotation="255" shrinkToFit="1"/>
      <protection/>
    </xf>
    <xf numFmtId="0" fontId="15" fillId="0" borderId="113" xfId="20" applyFont="1" applyBorder="1" applyAlignment="1" applyProtection="1">
      <alignment horizontal="center" vertical="center" textRotation="255" shrinkToFit="1"/>
      <protection/>
    </xf>
    <xf numFmtId="0" fontId="17" fillId="0" borderId="111" xfId="20" applyFont="1" applyBorder="1" applyAlignment="1" applyProtection="1">
      <alignment horizontal="center" vertical="center"/>
      <protection locked="0"/>
    </xf>
    <xf numFmtId="0" fontId="17" fillId="0" borderId="113" xfId="20" applyFont="1" applyBorder="1" applyAlignment="1" applyProtection="1">
      <alignment horizontal="center" vertical="center"/>
      <protection locked="0"/>
    </xf>
    <xf numFmtId="0" fontId="14" fillId="0" borderId="159" xfId="20" applyFont="1" applyBorder="1" applyAlignment="1" applyProtection="1">
      <alignment horizontal="center" vertical="center"/>
      <protection/>
    </xf>
    <xf numFmtId="0" fontId="14" fillId="0" borderId="160" xfId="20" applyFont="1" applyBorder="1" applyAlignment="1" applyProtection="1">
      <alignment horizontal="center" vertical="center"/>
      <protection/>
    </xf>
    <xf numFmtId="0" fontId="14" fillId="0" borderId="111" xfId="20" applyFont="1" applyBorder="1" applyAlignment="1" applyProtection="1">
      <alignment horizontal="center" vertical="top"/>
      <protection/>
    </xf>
    <xf numFmtId="0" fontId="14" fillId="0" borderId="111" xfId="20" applyFont="1" applyBorder="1" applyAlignment="1" applyProtection="1">
      <alignment horizontal="center" vertical="center"/>
      <protection/>
    </xf>
    <xf numFmtId="0" fontId="14" fillId="0" borderId="113" xfId="20" applyFont="1" applyBorder="1" applyAlignment="1" applyProtection="1">
      <alignment horizontal="center" vertical="center"/>
      <protection/>
    </xf>
    <xf numFmtId="0" fontId="11" fillId="0" borderId="144" xfId="20" applyFont="1" applyBorder="1" applyAlignment="1" applyProtection="1">
      <alignment horizontal="center" vertical="center"/>
      <protection locked="0"/>
    </xf>
    <xf numFmtId="0" fontId="11" fillId="0" borderId="142" xfId="20" applyFont="1" applyBorder="1" applyAlignment="1" applyProtection="1">
      <alignment horizontal="center" vertical="center"/>
      <protection locked="0"/>
    </xf>
    <xf numFmtId="0" fontId="11" fillId="0" borderId="161" xfId="20" applyFont="1" applyBorder="1" applyAlignment="1" applyProtection="1">
      <alignment horizontal="center" vertical="center"/>
      <protection locked="0"/>
    </xf>
    <xf numFmtId="0" fontId="11" fillId="0" borderId="162" xfId="20" applyFont="1" applyBorder="1" applyAlignment="1" applyProtection="1">
      <alignment horizontal="center" vertical="center"/>
      <protection locked="0"/>
    </xf>
    <xf numFmtId="0" fontId="11" fillId="0" borderId="145" xfId="20" applyFont="1" applyBorder="1" applyAlignment="1" applyProtection="1">
      <alignment horizontal="center" vertical="center"/>
      <protection locked="0"/>
    </xf>
    <xf numFmtId="0" fontId="14" fillId="0" borderId="163" xfId="20" applyFont="1" applyBorder="1" applyAlignment="1" applyProtection="1">
      <alignment horizontal="center" vertical="center"/>
      <protection/>
    </xf>
    <xf numFmtId="0" fontId="14" fillId="0" borderId="164" xfId="20" applyFont="1" applyBorder="1" applyAlignment="1" applyProtection="1">
      <alignment horizontal="center" vertical="center"/>
      <protection/>
    </xf>
    <xf numFmtId="0" fontId="11" fillId="0" borderId="165" xfId="20" applyFont="1" applyBorder="1" applyAlignment="1" applyProtection="1">
      <alignment horizontal="center" vertical="center"/>
      <protection/>
    </xf>
    <xf numFmtId="0" fontId="11" fillId="0" borderId="159" xfId="20" applyFont="1" applyBorder="1" applyAlignment="1" applyProtection="1">
      <alignment horizontal="center" vertical="center"/>
      <protection/>
    </xf>
    <xf numFmtId="0" fontId="14" fillId="0" borderId="166" xfId="20" applyFont="1" applyBorder="1" applyAlignment="1" applyProtection="1">
      <alignment horizontal="center" vertical="center"/>
      <protection/>
    </xf>
    <xf numFmtId="0" fontId="11" fillId="0" borderId="167" xfId="20" applyFont="1" applyBorder="1" applyAlignment="1" applyProtection="1">
      <alignment horizontal="center" vertical="center"/>
      <protection/>
    </xf>
    <xf numFmtId="0" fontId="12" fillId="0" borderId="168" xfId="20" applyFont="1" applyBorder="1" applyAlignment="1" applyProtection="1">
      <alignment horizontal="center" vertical="center"/>
      <protection/>
    </xf>
    <xf numFmtId="0" fontId="12" fillId="0" borderId="163" xfId="20" applyFont="1" applyBorder="1" applyAlignment="1" applyProtection="1">
      <alignment horizontal="center" vertical="center"/>
      <protection/>
    </xf>
    <xf numFmtId="0" fontId="12" fillId="0" borderId="169" xfId="20" applyFont="1" applyBorder="1" applyAlignment="1" applyProtection="1">
      <alignment horizontal="center" vertical="center"/>
      <protection/>
    </xf>
    <xf numFmtId="0" fontId="12" fillId="0" borderId="111" xfId="20" applyFont="1" applyBorder="1" applyAlignment="1" applyProtection="1">
      <alignment horizontal="center" vertical="center"/>
      <protection/>
    </xf>
    <xf numFmtId="0" fontId="13" fillId="0" borderId="163" xfId="20" applyFont="1" applyBorder="1" applyAlignment="1" applyProtection="1">
      <alignment horizontal="center" vertical="center"/>
      <protection/>
    </xf>
    <xf numFmtId="0" fontId="13" fillId="0" borderId="111" xfId="20" applyFont="1" applyBorder="1" applyAlignment="1" applyProtection="1">
      <alignment horizontal="center" vertical="center"/>
      <protection/>
    </xf>
    <xf numFmtId="0" fontId="14" fillId="0" borderId="163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세금계산서양식샘플_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showGridLines="0" tabSelected="1" workbookViewId="0" topLeftCell="A1">
      <selection activeCell="B2" sqref="B2:L2"/>
    </sheetView>
  </sheetViews>
  <sheetFormatPr defaultColWidth="8.88671875" defaultRowHeight="13.5"/>
  <cols>
    <col min="1" max="2" width="2.77734375" style="28" customWidth="1"/>
    <col min="3" max="3" width="10.4453125" style="28" bestFit="1" customWidth="1"/>
    <col min="4" max="6" width="9.77734375" style="28" customWidth="1"/>
    <col min="7" max="7" width="7.77734375" style="28" customWidth="1"/>
    <col min="8" max="8" width="2.77734375" style="28" customWidth="1"/>
    <col min="9" max="9" width="11.77734375" style="28" customWidth="1"/>
    <col min="10" max="11" width="8.77734375" style="28" customWidth="1"/>
    <col min="12" max="12" width="9.77734375" style="28" customWidth="1"/>
    <col min="13" max="16384" width="8.88671875" style="28" customWidth="1"/>
  </cols>
  <sheetData>
    <row r="2" spans="2:12" ht="25.5"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s="30" customFormat="1" ht="13.5">
      <c r="B3" s="6"/>
      <c r="C3" s="6"/>
      <c r="D3" s="6"/>
      <c r="E3" s="6"/>
      <c r="F3" s="29"/>
      <c r="G3" s="29"/>
      <c r="H3" s="9"/>
      <c r="I3" s="9"/>
      <c r="J3" s="9"/>
      <c r="K3" s="9"/>
      <c r="L3" s="10"/>
    </row>
    <row r="4" spans="2:12" s="30" customFormat="1" ht="13.5">
      <c r="B4" s="87" t="s">
        <v>92</v>
      </c>
      <c r="C4" s="87"/>
      <c r="D4" s="64">
        <v>38868</v>
      </c>
      <c r="E4" s="64"/>
      <c r="F4" s="64"/>
      <c r="G4" s="9"/>
      <c r="H4" s="31"/>
      <c r="I4" s="10"/>
      <c r="J4" s="10"/>
      <c r="K4" s="11"/>
      <c r="L4" s="11"/>
    </row>
    <row r="5" spans="2:12" s="30" customFormat="1" ht="14.25" thickBot="1">
      <c r="B5" s="9"/>
      <c r="C5" s="9"/>
      <c r="D5" s="9"/>
      <c r="E5" s="9"/>
      <c r="F5" s="9"/>
      <c r="G5" s="29"/>
      <c r="H5" s="9"/>
      <c r="I5" s="9"/>
      <c r="J5" s="9"/>
      <c r="K5" s="9"/>
      <c r="L5" s="9"/>
    </row>
    <row r="6" spans="2:12" s="30" customFormat="1" ht="13.5">
      <c r="B6" s="65" t="s">
        <v>93</v>
      </c>
      <c r="C6" s="21" t="s">
        <v>88</v>
      </c>
      <c r="D6" s="62" t="str">
        <f>IF(D7="","",VLOOKUP(D7,거래처기본정보,3,0))</f>
        <v>455-38-10680</v>
      </c>
      <c r="E6" s="63"/>
      <c r="F6" s="93"/>
      <c r="G6" s="12"/>
      <c r="H6" s="94" t="s">
        <v>87</v>
      </c>
      <c r="I6" s="21" t="s">
        <v>88</v>
      </c>
      <c r="J6" s="97" t="s">
        <v>150</v>
      </c>
      <c r="K6" s="97"/>
      <c r="L6" s="98"/>
    </row>
    <row r="7" spans="2:12" s="30" customFormat="1" ht="13.5">
      <c r="B7" s="66"/>
      <c r="C7" s="20" t="s">
        <v>97</v>
      </c>
      <c r="D7" s="23" t="s">
        <v>153</v>
      </c>
      <c r="E7" s="24" t="s">
        <v>144</v>
      </c>
      <c r="F7" s="25" t="str">
        <f>IF(D7="","",VLOOKUP(D7,거래처기본정보,2,0))</f>
        <v>서경배</v>
      </c>
      <c r="G7" s="9"/>
      <c r="H7" s="95"/>
      <c r="I7" s="20" t="s">
        <v>97</v>
      </c>
      <c r="J7" s="8" t="s">
        <v>176</v>
      </c>
      <c r="K7" s="24" t="s">
        <v>144</v>
      </c>
      <c r="L7" s="26" t="s">
        <v>175</v>
      </c>
    </row>
    <row r="8" spans="2:12" s="30" customFormat="1" ht="13.5">
      <c r="B8" s="66"/>
      <c r="C8" s="20" t="s">
        <v>89</v>
      </c>
      <c r="D8" s="99" t="str">
        <f>IF(D7="","",VLOOKUP(D7,거래처기본정보,4,0))</f>
        <v>서울시 용산구 한강로2가 181</v>
      </c>
      <c r="E8" s="100"/>
      <c r="F8" s="101"/>
      <c r="G8" s="9"/>
      <c r="H8" s="95"/>
      <c r="I8" s="20" t="s">
        <v>89</v>
      </c>
      <c r="J8" s="102" t="s">
        <v>151</v>
      </c>
      <c r="K8" s="102"/>
      <c r="L8" s="103"/>
    </row>
    <row r="9" spans="2:12" s="30" customFormat="1" ht="13.5">
      <c r="B9" s="66"/>
      <c r="C9" s="20" t="s">
        <v>90</v>
      </c>
      <c r="D9" s="23" t="str">
        <f>IF(D7="","",VLOOKUP(D7,거래처기본정보,6,0))</f>
        <v>제조</v>
      </c>
      <c r="E9" s="24" t="s">
        <v>94</v>
      </c>
      <c r="F9" s="25" t="str">
        <f>IF(D7="","",VLOOKUP(D7,거래처기본정보,7,0))</f>
        <v>화장품</v>
      </c>
      <c r="G9" s="9"/>
      <c r="H9" s="95"/>
      <c r="I9" s="20" t="s">
        <v>90</v>
      </c>
      <c r="J9" s="8" t="s">
        <v>59</v>
      </c>
      <c r="K9" s="24" t="s">
        <v>94</v>
      </c>
      <c r="L9" s="26" t="s">
        <v>177</v>
      </c>
    </row>
    <row r="10" spans="2:12" s="30" customFormat="1" ht="14.25" thickBot="1">
      <c r="B10" s="67"/>
      <c r="C10" s="22" t="s">
        <v>95</v>
      </c>
      <c r="D10" s="104" t="str">
        <f>IF(D7="","",VLOOKUP(D7,거래처기본정보,5,0))</f>
        <v>02-121-3622</v>
      </c>
      <c r="E10" s="105"/>
      <c r="F10" s="106"/>
      <c r="G10" s="9"/>
      <c r="H10" s="96"/>
      <c r="I10" s="22" t="s">
        <v>95</v>
      </c>
      <c r="J10" s="107" t="s">
        <v>152</v>
      </c>
      <c r="K10" s="107"/>
      <c r="L10" s="108"/>
    </row>
    <row r="11" spans="2:12" s="30" customFormat="1" ht="13.5">
      <c r="B11" s="9"/>
      <c r="C11" s="9"/>
      <c r="D11" s="9"/>
      <c r="E11" s="9"/>
      <c r="F11" s="9"/>
      <c r="G11" s="9"/>
      <c r="H11" s="9"/>
      <c r="I11" s="9"/>
      <c r="J11" s="109"/>
      <c r="K11" s="109"/>
      <c r="L11" s="109"/>
    </row>
    <row r="12" spans="2:12" s="30" customFormat="1" ht="13.5">
      <c r="B12" s="9"/>
      <c r="C12" s="9"/>
      <c r="D12" s="7"/>
      <c r="E12" s="7"/>
      <c r="F12" s="7"/>
      <c r="G12" s="9"/>
      <c r="H12" s="9"/>
      <c r="I12" s="9"/>
      <c r="J12" s="9"/>
      <c r="K12" s="9"/>
      <c r="L12" s="9"/>
    </row>
    <row r="13" spans="2:12" s="30" customFormat="1" ht="13.5">
      <c r="B13" s="9" t="s">
        <v>178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30" customFormat="1" ht="13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30" customFormat="1" ht="18" customHeight="1">
      <c r="B15" s="86" t="s">
        <v>182</v>
      </c>
      <c r="C15" s="86"/>
      <c r="D15" s="32" t="s">
        <v>179</v>
      </c>
      <c r="E15" s="87" t="str">
        <f>NUMBERSTRING(SUM(J19:K34)*1.1,1)</f>
        <v>일백삼십일만육십칠</v>
      </c>
      <c r="F15" s="87"/>
      <c r="G15" s="9" t="s">
        <v>180</v>
      </c>
      <c r="H15" s="9"/>
      <c r="I15" s="89" t="str">
        <f>TEXT(SUM(J19:K34)*1.1,"( \#,##0 )")</f>
        <v>( \1,310,067 )</v>
      </c>
      <c r="J15" s="89"/>
      <c r="K15" s="9"/>
      <c r="L15" s="9"/>
    </row>
    <row r="16" spans="2:12" s="30" customFormat="1" ht="13.5">
      <c r="B16" s="88" t="s">
        <v>181</v>
      </c>
      <c r="C16" s="88"/>
      <c r="D16" s="9"/>
      <c r="E16" s="9"/>
      <c r="F16" s="9"/>
      <c r="G16" s="9"/>
      <c r="H16" s="9"/>
      <c r="I16" s="9"/>
      <c r="J16" s="9"/>
      <c r="K16" s="9"/>
      <c r="L16" s="9"/>
    </row>
    <row r="17" spans="2:12" s="30" customFormat="1" ht="14.25" thickBo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s="30" customFormat="1" ht="13.5">
      <c r="B18" s="90" t="s">
        <v>91</v>
      </c>
      <c r="C18" s="91"/>
      <c r="D18" s="70" t="s">
        <v>96</v>
      </c>
      <c r="E18" s="71"/>
      <c r="F18" s="34" t="s">
        <v>145</v>
      </c>
      <c r="G18" s="70" t="s">
        <v>147</v>
      </c>
      <c r="H18" s="71"/>
      <c r="I18" s="33" t="s">
        <v>146</v>
      </c>
      <c r="J18" s="70" t="s">
        <v>148</v>
      </c>
      <c r="K18" s="71"/>
      <c r="L18" s="35" t="s">
        <v>149</v>
      </c>
    </row>
    <row r="19" spans="2:12" s="39" customFormat="1" ht="13.5">
      <c r="B19" s="82" t="s">
        <v>130</v>
      </c>
      <c r="C19" s="83"/>
      <c r="D19" s="84" t="str">
        <f>IF(B19="","",VLOOKUP(B19,제품기본정보,2,0))</f>
        <v>Alpha Hydroxy Acid</v>
      </c>
      <c r="E19" s="85"/>
      <c r="F19" s="36" t="str">
        <f>IF(B19="","",VLOOKUP(B19,제품기본정보,3,0))</f>
        <v>kg</v>
      </c>
      <c r="G19" s="68">
        <v>10</v>
      </c>
      <c r="H19" s="69"/>
      <c r="I19" s="37">
        <f>IF(B19="","",VLOOKUP(B19,제품기본정보,4,0))</f>
        <v>74570</v>
      </c>
      <c r="J19" s="68">
        <f>IF(ISERROR(G19*I19),"",G19*I19)</f>
        <v>745700</v>
      </c>
      <c r="K19" s="69"/>
      <c r="L19" s="38">
        <f>IF(ISERROR(J19*10%),"",J19*10%)</f>
        <v>74570</v>
      </c>
    </row>
    <row r="20" spans="2:12" s="39" customFormat="1" ht="13.5">
      <c r="B20" s="82" t="s">
        <v>131</v>
      </c>
      <c r="C20" s="83"/>
      <c r="D20" s="84" t="str">
        <f>IF(B20="","",VLOOKUP(B20,제품기본정보,2,0))</f>
        <v>Albumin</v>
      </c>
      <c r="E20" s="85"/>
      <c r="F20" s="36" t="str">
        <f>IF(B20="","",VLOOKUP(B20,제품기본정보,3,0))</f>
        <v>kg</v>
      </c>
      <c r="G20" s="68">
        <v>11</v>
      </c>
      <c r="H20" s="69"/>
      <c r="I20" s="37">
        <f>IF(B20="","",VLOOKUP(B20,제품기본정보,4,0))</f>
        <v>12290</v>
      </c>
      <c r="J20" s="68">
        <f aca="true" t="shared" si="0" ref="J20:J34">IF(ISERROR(G20*I20),"",G20*I20)</f>
        <v>135190</v>
      </c>
      <c r="K20" s="69"/>
      <c r="L20" s="38">
        <f aca="true" t="shared" si="1" ref="L20:L34">IF(ISERROR(J20*10%),"",J20*10%)</f>
        <v>13519</v>
      </c>
    </row>
    <row r="21" spans="2:12" s="39" customFormat="1" ht="13.5">
      <c r="B21" s="82" t="s">
        <v>132</v>
      </c>
      <c r="C21" s="83"/>
      <c r="D21" s="84" t="str">
        <f>IF(B21="","",VLOOKUP(B21,제품기본정보,2,0))</f>
        <v>Alpha Lipoic Acid</v>
      </c>
      <c r="E21" s="85"/>
      <c r="F21" s="36" t="str">
        <f>IF(B21="","",VLOOKUP(B21,제품기본정보,3,0))</f>
        <v>g</v>
      </c>
      <c r="G21" s="68">
        <v>12</v>
      </c>
      <c r="H21" s="69"/>
      <c r="I21" s="37">
        <f>IF(B21="","",VLOOKUP(B21,제품기본정보,4,0))</f>
        <v>25840</v>
      </c>
      <c r="J21" s="68">
        <f t="shared" si="0"/>
        <v>310080</v>
      </c>
      <c r="K21" s="69"/>
      <c r="L21" s="38">
        <f t="shared" si="1"/>
        <v>31008</v>
      </c>
    </row>
    <row r="22" spans="2:12" s="39" customFormat="1" ht="13.5">
      <c r="B22" s="82"/>
      <c r="C22" s="83"/>
      <c r="D22" s="84"/>
      <c r="E22" s="85"/>
      <c r="F22" s="36"/>
      <c r="G22" s="68"/>
      <c r="H22" s="69"/>
      <c r="I22" s="37"/>
      <c r="J22" s="68"/>
      <c r="K22" s="69"/>
      <c r="L22" s="38"/>
    </row>
    <row r="23" spans="2:12" s="39" customFormat="1" ht="13.5">
      <c r="B23" s="82"/>
      <c r="C23" s="83"/>
      <c r="D23" s="84"/>
      <c r="E23" s="85"/>
      <c r="F23" s="36"/>
      <c r="G23" s="68"/>
      <c r="H23" s="69"/>
      <c r="I23" s="37"/>
      <c r="J23" s="68"/>
      <c r="K23" s="69"/>
      <c r="L23" s="38"/>
    </row>
    <row r="24" spans="2:12" s="39" customFormat="1" ht="13.5">
      <c r="B24" s="82"/>
      <c r="C24" s="83"/>
      <c r="D24" s="84"/>
      <c r="E24" s="85"/>
      <c r="F24" s="36"/>
      <c r="G24" s="68"/>
      <c r="H24" s="69"/>
      <c r="I24" s="37"/>
      <c r="J24" s="68"/>
      <c r="K24" s="69"/>
      <c r="L24" s="38"/>
    </row>
    <row r="25" spans="2:12" s="39" customFormat="1" ht="13.5">
      <c r="B25" s="82"/>
      <c r="C25" s="83"/>
      <c r="D25" s="84">
        <f aca="true" t="shared" si="2" ref="D25:D34">IF(B25="","",VLOOKUP(B25,제품기본정보,2,0))</f>
      </c>
      <c r="E25" s="85"/>
      <c r="F25" s="36">
        <f aca="true" t="shared" si="3" ref="F25:F34">IF(B25="","",VLOOKUP(B25,제품기본정보,3,0))</f>
      </c>
      <c r="G25" s="68"/>
      <c r="H25" s="69"/>
      <c r="I25" s="37">
        <f aca="true" t="shared" si="4" ref="I25:I34">IF(B25="","",VLOOKUP(B25,제품기본정보,4,0))</f>
      </c>
      <c r="J25" s="68">
        <f t="shared" si="0"/>
      </c>
      <c r="K25" s="69"/>
      <c r="L25" s="38">
        <f t="shared" si="1"/>
      </c>
    </row>
    <row r="26" spans="2:12" s="39" customFormat="1" ht="13.5">
      <c r="B26" s="82"/>
      <c r="C26" s="83"/>
      <c r="D26" s="84">
        <f t="shared" si="2"/>
      </c>
      <c r="E26" s="85"/>
      <c r="F26" s="36">
        <f t="shared" si="3"/>
      </c>
      <c r="G26" s="68"/>
      <c r="H26" s="69"/>
      <c r="I26" s="37">
        <f t="shared" si="4"/>
      </c>
      <c r="J26" s="68">
        <f t="shared" si="0"/>
      </c>
      <c r="K26" s="69"/>
      <c r="L26" s="38">
        <f t="shared" si="1"/>
      </c>
    </row>
    <row r="27" spans="2:12" s="39" customFormat="1" ht="13.5">
      <c r="B27" s="82"/>
      <c r="C27" s="83"/>
      <c r="D27" s="84">
        <f t="shared" si="2"/>
      </c>
      <c r="E27" s="85"/>
      <c r="F27" s="36">
        <f t="shared" si="3"/>
      </c>
      <c r="G27" s="68"/>
      <c r="H27" s="69"/>
      <c r="I27" s="37">
        <f t="shared" si="4"/>
      </c>
      <c r="J27" s="68">
        <f t="shared" si="0"/>
      </c>
      <c r="K27" s="69"/>
      <c r="L27" s="38">
        <f t="shared" si="1"/>
      </c>
    </row>
    <row r="28" spans="2:12" s="39" customFormat="1" ht="13.5">
      <c r="B28" s="82"/>
      <c r="C28" s="83"/>
      <c r="D28" s="84">
        <f t="shared" si="2"/>
      </c>
      <c r="E28" s="85"/>
      <c r="F28" s="36">
        <f t="shared" si="3"/>
      </c>
      <c r="G28" s="68"/>
      <c r="H28" s="69"/>
      <c r="I28" s="37">
        <f t="shared" si="4"/>
      </c>
      <c r="J28" s="68">
        <f t="shared" si="0"/>
      </c>
      <c r="K28" s="69"/>
      <c r="L28" s="38">
        <f t="shared" si="1"/>
      </c>
    </row>
    <row r="29" spans="2:12" s="39" customFormat="1" ht="13.5">
      <c r="B29" s="82"/>
      <c r="C29" s="83"/>
      <c r="D29" s="84">
        <f t="shared" si="2"/>
      </c>
      <c r="E29" s="85"/>
      <c r="F29" s="36">
        <f t="shared" si="3"/>
      </c>
      <c r="G29" s="68"/>
      <c r="H29" s="69"/>
      <c r="I29" s="37">
        <f t="shared" si="4"/>
      </c>
      <c r="J29" s="68">
        <f t="shared" si="0"/>
      </c>
      <c r="K29" s="69"/>
      <c r="L29" s="38">
        <f t="shared" si="1"/>
      </c>
    </row>
    <row r="30" spans="2:12" s="39" customFormat="1" ht="13.5">
      <c r="B30" s="82"/>
      <c r="C30" s="83"/>
      <c r="D30" s="84">
        <f t="shared" si="2"/>
      </c>
      <c r="E30" s="85"/>
      <c r="F30" s="36">
        <f t="shared" si="3"/>
      </c>
      <c r="G30" s="68"/>
      <c r="H30" s="69"/>
      <c r="I30" s="37">
        <f t="shared" si="4"/>
      </c>
      <c r="J30" s="68">
        <f t="shared" si="0"/>
      </c>
      <c r="K30" s="69"/>
      <c r="L30" s="38">
        <f t="shared" si="1"/>
      </c>
    </row>
    <row r="31" spans="2:12" s="39" customFormat="1" ht="13.5">
      <c r="B31" s="82"/>
      <c r="C31" s="83"/>
      <c r="D31" s="84">
        <f t="shared" si="2"/>
      </c>
      <c r="E31" s="85"/>
      <c r="F31" s="36">
        <f t="shared" si="3"/>
      </c>
      <c r="G31" s="68"/>
      <c r="H31" s="69"/>
      <c r="I31" s="37">
        <f t="shared" si="4"/>
      </c>
      <c r="J31" s="68">
        <f t="shared" si="0"/>
      </c>
      <c r="K31" s="69"/>
      <c r="L31" s="38">
        <f t="shared" si="1"/>
      </c>
    </row>
    <row r="32" spans="2:12" s="39" customFormat="1" ht="13.5">
      <c r="B32" s="82"/>
      <c r="C32" s="83"/>
      <c r="D32" s="84">
        <f t="shared" si="2"/>
      </c>
      <c r="E32" s="85"/>
      <c r="F32" s="36">
        <f t="shared" si="3"/>
      </c>
      <c r="G32" s="68"/>
      <c r="H32" s="69"/>
      <c r="I32" s="37">
        <f t="shared" si="4"/>
      </c>
      <c r="J32" s="68">
        <f t="shared" si="0"/>
      </c>
      <c r="K32" s="69"/>
      <c r="L32" s="38">
        <f t="shared" si="1"/>
      </c>
    </row>
    <row r="33" spans="2:12" s="39" customFormat="1" ht="13.5">
      <c r="B33" s="82"/>
      <c r="C33" s="83"/>
      <c r="D33" s="84">
        <f t="shared" si="2"/>
      </c>
      <c r="E33" s="85"/>
      <c r="F33" s="36">
        <f t="shared" si="3"/>
      </c>
      <c r="G33" s="68"/>
      <c r="H33" s="69"/>
      <c r="I33" s="37">
        <f t="shared" si="4"/>
      </c>
      <c r="J33" s="68">
        <f t="shared" si="0"/>
      </c>
      <c r="K33" s="69"/>
      <c r="L33" s="38">
        <f t="shared" si="1"/>
      </c>
    </row>
    <row r="34" spans="2:12" s="39" customFormat="1" ht="14.25" thickBot="1">
      <c r="B34" s="76"/>
      <c r="C34" s="77"/>
      <c r="D34" s="78">
        <f t="shared" si="2"/>
      </c>
      <c r="E34" s="79"/>
      <c r="F34" s="40">
        <f t="shared" si="3"/>
      </c>
      <c r="G34" s="80"/>
      <c r="H34" s="81"/>
      <c r="I34" s="41">
        <f t="shared" si="4"/>
      </c>
      <c r="J34" s="80">
        <f t="shared" si="0"/>
      </c>
      <c r="K34" s="81"/>
      <c r="L34" s="42">
        <f t="shared" si="1"/>
      </c>
    </row>
    <row r="35" spans="2:12" s="39" customFormat="1" ht="13.5">
      <c r="B35" s="72"/>
      <c r="C35" s="72"/>
      <c r="D35" s="73" t="s">
        <v>283</v>
      </c>
      <c r="E35" s="73"/>
      <c r="F35" s="74" t="s">
        <v>283</v>
      </c>
      <c r="G35" s="74"/>
      <c r="H35" s="74"/>
      <c r="I35" s="43"/>
      <c r="J35" s="44" t="s">
        <v>283</v>
      </c>
      <c r="K35" s="75">
        <f>IF(B35="","",F35*I35)</f>
      </c>
      <c r="L35" s="75"/>
    </row>
  </sheetData>
  <mergeCells count="88">
    <mergeCell ref="J10:L10"/>
    <mergeCell ref="J11:L11"/>
    <mergeCell ref="B2:L2"/>
    <mergeCell ref="B4:C4"/>
    <mergeCell ref="D4:F4"/>
    <mergeCell ref="B6:B10"/>
    <mergeCell ref="D6:F6"/>
    <mergeCell ref="H6:H10"/>
    <mergeCell ref="J6:L6"/>
    <mergeCell ref="D8:F8"/>
    <mergeCell ref="J8:L8"/>
    <mergeCell ref="D10:F10"/>
    <mergeCell ref="B19:C19"/>
    <mergeCell ref="D19:E19"/>
    <mergeCell ref="J19:K19"/>
    <mergeCell ref="B18:C18"/>
    <mergeCell ref="D18:E18"/>
    <mergeCell ref="J18:K18"/>
    <mergeCell ref="B21:C21"/>
    <mergeCell ref="D21:E21"/>
    <mergeCell ref="J21:K21"/>
    <mergeCell ref="B20:C20"/>
    <mergeCell ref="D20:E20"/>
    <mergeCell ref="J20:K20"/>
    <mergeCell ref="B23:C23"/>
    <mergeCell ref="D23:E23"/>
    <mergeCell ref="J23:K23"/>
    <mergeCell ref="B22:C22"/>
    <mergeCell ref="D22:E22"/>
    <mergeCell ref="J22:K22"/>
    <mergeCell ref="G22:H22"/>
    <mergeCell ref="G23:H23"/>
    <mergeCell ref="B26:C26"/>
    <mergeCell ref="D26:E26"/>
    <mergeCell ref="G26:H26"/>
    <mergeCell ref="J26:K26"/>
    <mergeCell ref="B25:C25"/>
    <mergeCell ref="D25:E25"/>
    <mergeCell ref="J25:K25"/>
    <mergeCell ref="B15:C15"/>
    <mergeCell ref="E15:F15"/>
    <mergeCell ref="B16:C16"/>
    <mergeCell ref="I15:J15"/>
    <mergeCell ref="B24:C24"/>
    <mergeCell ref="D24:E24"/>
    <mergeCell ref="J24:K24"/>
    <mergeCell ref="B27:C27"/>
    <mergeCell ref="D27:E27"/>
    <mergeCell ref="G27:H27"/>
    <mergeCell ref="J27:K27"/>
    <mergeCell ref="B28:C28"/>
    <mergeCell ref="D28:E28"/>
    <mergeCell ref="G28:H28"/>
    <mergeCell ref="J28:K28"/>
    <mergeCell ref="B29:C29"/>
    <mergeCell ref="D29:E29"/>
    <mergeCell ref="G29:H29"/>
    <mergeCell ref="J29:K29"/>
    <mergeCell ref="B30:C30"/>
    <mergeCell ref="D30:E30"/>
    <mergeCell ref="G30:H30"/>
    <mergeCell ref="J30:K30"/>
    <mergeCell ref="B31:C31"/>
    <mergeCell ref="D31:E31"/>
    <mergeCell ref="G31:H31"/>
    <mergeCell ref="J31:K31"/>
    <mergeCell ref="B32:C32"/>
    <mergeCell ref="D32:E32"/>
    <mergeCell ref="G32:H32"/>
    <mergeCell ref="J32:K32"/>
    <mergeCell ref="B33:C33"/>
    <mergeCell ref="D33:E33"/>
    <mergeCell ref="G33:H33"/>
    <mergeCell ref="J33:K33"/>
    <mergeCell ref="B34:C34"/>
    <mergeCell ref="D34:E34"/>
    <mergeCell ref="G34:H34"/>
    <mergeCell ref="J34:K34"/>
    <mergeCell ref="B35:C35"/>
    <mergeCell ref="D35:E35"/>
    <mergeCell ref="F35:H35"/>
    <mergeCell ref="K35:L35"/>
    <mergeCell ref="G24:H24"/>
    <mergeCell ref="G25:H25"/>
    <mergeCell ref="G18:H18"/>
    <mergeCell ref="G19:H19"/>
    <mergeCell ref="G20:H20"/>
    <mergeCell ref="G21:H21"/>
  </mergeCells>
  <dataValidations count="3">
    <dataValidation type="list" allowBlank="1" showInputMessage="1" showErrorMessage="1" sqref="D7">
      <formula1>상호명</formula1>
    </dataValidation>
    <dataValidation type="list" allowBlank="1" showInputMessage="1" showErrorMessage="1" sqref="B35">
      <formula1>상품번호</formula1>
    </dataValidation>
    <dataValidation type="list" allowBlank="1" showInputMessage="1" showErrorMessage="1" sqref="B19:C34">
      <formula1>제품코드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42"/>
  <sheetViews>
    <sheetView showGridLines="0" workbookViewId="0" topLeftCell="A1">
      <selection activeCell="A1" sqref="A1"/>
    </sheetView>
  </sheetViews>
  <sheetFormatPr defaultColWidth="8.88671875" defaultRowHeight="13.5"/>
  <cols>
    <col min="1" max="1" width="1.66796875" style="45" customWidth="1"/>
    <col min="2" max="7" width="1.1171875" style="45" customWidth="1"/>
    <col min="8" max="55" width="1.2265625" style="45" customWidth="1"/>
    <col min="56" max="61" width="1.1171875" style="45" customWidth="1"/>
    <col min="62" max="62" width="1.77734375" style="45" customWidth="1"/>
    <col min="63" max="16384" width="8.88671875" style="45" customWidth="1"/>
  </cols>
  <sheetData>
    <row r="1" ht="10.5" customHeight="1" thickBot="1"/>
    <row r="2" spans="2:63" ht="18" customHeight="1">
      <c r="B2" s="396" t="s">
        <v>183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400" t="s">
        <v>184</v>
      </c>
      <c r="AA2" s="402" t="s">
        <v>185</v>
      </c>
      <c r="AB2" s="402"/>
      <c r="AC2" s="402"/>
      <c r="AD2" s="402"/>
      <c r="AE2" s="402"/>
      <c r="AF2" s="402"/>
      <c r="AG2" s="402"/>
      <c r="AH2" s="402"/>
      <c r="AI2" s="400" t="s">
        <v>186</v>
      </c>
      <c r="AJ2" s="390" t="s">
        <v>187</v>
      </c>
      <c r="AK2" s="390"/>
      <c r="AL2" s="390"/>
      <c r="AM2" s="390"/>
      <c r="AN2" s="390"/>
      <c r="AO2" s="391"/>
      <c r="AP2" s="392">
        <v>1</v>
      </c>
      <c r="AQ2" s="393"/>
      <c r="AR2" s="393"/>
      <c r="AS2" s="393"/>
      <c r="AT2" s="393"/>
      <c r="AU2" s="393"/>
      <c r="AV2" s="393"/>
      <c r="AW2" s="393"/>
      <c r="AX2" s="380" t="s">
        <v>188</v>
      </c>
      <c r="AY2" s="394"/>
      <c r="AZ2" s="395">
        <v>2</v>
      </c>
      <c r="BA2" s="393"/>
      <c r="BB2" s="393"/>
      <c r="BC2" s="393"/>
      <c r="BD2" s="393"/>
      <c r="BE2" s="393"/>
      <c r="BF2" s="393"/>
      <c r="BG2" s="393"/>
      <c r="BH2" s="380" t="s">
        <v>189</v>
      </c>
      <c r="BI2" s="381"/>
      <c r="BK2" s="46"/>
    </row>
    <row r="3" spans="2:61" ht="18" customHeight="1"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401"/>
      <c r="AA3" s="382" t="s">
        <v>190</v>
      </c>
      <c r="AB3" s="382"/>
      <c r="AC3" s="382"/>
      <c r="AD3" s="382"/>
      <c r="AE3" s="382"/>
      <c r="AF3" s="382"/>
      <c r="AG3" s="382"/>
      <c r="AH3" s="382"/>
      <c r="AI3" s="401"/>
      <c r="AJ3" s="383" t="s">
        <v>191</v>
      </c>
      <c r="AK3" s="383"/>
      <c r="AL3" s="383"/>
      <c r="AM3" s="383"/>
      <c r="AN3" s="383"/>
      <c r="AO3" s="384"/>
      <c r="AP3" s="385"/>
      <c r="AQ3" s="386"/>
      <c r="AR3" s="386"/>
      <c r="AS3" s="387"/>
      <c r="AT3" s="386"/>
      <c r="AU3" s="388"/>
      <c r="AV3" s="386"/>
      <c r="AW3" s="386"/>
      <c r="AX3" s="387"/>
      <c r="AY3" s="386"/>
      <c r="AZ3" s="388"/>
      <c r="BA3" s="386"/>
      <c r="BB3" s="386"/>
      <c r="BC3" s="386"/>
      <c r="BD3" s="387"/>
      <c r="BE3" s="386"/>
      <c r="BF3" s="388"/>
      <c r="BG3" s="386"/>
      <c r="BH3" s="386"/>
      <c r="BI3" s="389"/>
    </row>
    <row r="4" spans="2:61" ht="24" customHeight="1">
      <c r="B4" s="365" t="s">
        <v>192</v>
      </c>
      <c r="C4" s="366"/>
      <c r="D4" s="366"/>
      <c r="E4" s="351" t="s">
        <v>193</v>
      </c>
      <c r="F4" s="352"/>
      <c r="G4" s="352"/>
      <c r="H4" s="352"/>
      <c r="I4" s="352"/>
      <c r="J4" s="352"/>
      <c r="K4" s="367" t="str">
        <f>거래명세서!J6</f>
        <v>123-45-67890</v>
      </c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9"/>
      <c r="AF4" s="370" t="s">
        <v>185</v>
      </c>
      <c r="AG4" s="371"/>
      <c r="AH4" s="372"/>
      <c r="AI4" s="351" t="s">
        <v>193</v>
      </c>
      <c r="AJ4" s="352"/>
      <c r="AK4" s="352"/>
      <c r="AL4" s="352"/>
      <c r="AM4" s="352"/>
      <c r="AN4" s="352"/>
      <c r="AO4" s="353" t="str">
        <f>거래명세서!D6</f>
        <v>455-38-10680</v>
      </c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5"/>
    </row>
    <row r="5" spans="2:61" ht="12" customHeight="1">
      <c r="B5" s="365"/>
      <c r="C5" s="366"/>
      <c r="D5" s="366"/>
      <c r="E5" s="356" t="s">
        <v>194</v>
      </c>
      <c r="F5" s="357"/>
      <c r="G5" s="357"/>
      <c r="H5" s="357"/>
      <c r="I5" s="357"/>
      <c r="J5" s="358"/>
      <c r="K5" s="359" t="str">
        <f>거래명세서!J7</f>
        <v>다우화학</v>
      </c>
      <c r="L5" s="359"/>
      <c r="M5" s="359"/>
      <c r="N5" s="359"/>
      <c r="O5" s="359"/>
      <c r="P5" s="359"/>
      <c r="Q5" s="359"/>
      <c r="R5" s="359"/>
      <c r="S5" s="359"/>
      <c r="T5" s="359"/>
      <c r="U5" s="335" t="s">
        <v>195</v>
      </c>
      <c r="V5" s="336"/>
      <c r="W5" s="360" t="str">
        <f>거래명세서!L7</f>
        <v>권준우</v>
      </c>
      <c r="X5" s="360"/>
      <c r="Y5" s="360"/>
      <c r="Z5" s="360"/>
      <c r="AA5" s="360"/>
      <c r="AB5" s="360"/>
      <c r="AC5" s="360"/>
      <c r="AD5" s="360"/>
      <c r="AE5" s="361"/>
      <c r="AF5" s="373"/>
      <c r="AG5" s="366"/>
      <c r="AH5" s="374"/>
      <c r="AI5" s="356" t="s">
        <v>194</v>
      </c>
      <c r="AJ5" s="357"/>
      <c r="AK5" s="357"/>
      <c r="AL5" s="357"/>
      <c r="AM5" s="357"/>
      <c r="AN5" s="358"/>
      <c r="AO5" s="362" t="str">
        <f>거래명세서!D7</f>
        <v>태평양</v>
      </c>
      <c r="AP5" s="362"/>
      <c r="AQ5" s="362"/>
      <c r="AR5" s="362"/>
      <c r="AS5" s="362"/>
      <c r="AT5" s="362"/>
      <c r="AU5" s="362"/>
      <c r="AV5" s="362"/>
      <c r="AW5" s="362"/>
      <c r="AX5" s="362"/>
      <c r="AY5" s="363" t="s">
        <v>195</v>
      </c>
      <c r="AZ5" s="358"/>
      <c r="BA5" s="362" t="str">
        <f>거래명세서!F7</f>
        <v>서경배</v>
      </c>
      <c r="BB5" s="362"/>
      <c r="BC5" s="362"/>
      <c r="BD5" s="362"/>
      <c r="BE5" s="362"/>
      <c r="BF5" s="362"/>
      <c r="BG5" s="362"/>
      <c r="BH5" s="362"/>
      <c r="BI5" s="364"/>
    </row>
    <row r="6" spans="2:61" ht="12" customHeight="1">
      <c r="B6" s="365"/>
      <c r="C6" s="366"/>
      <c r="D6" s="366"/>
      <c r="E6" s="332" t="s">
        <v>196</v>
      </c>
      <c r="F6" s="333"/>
      <c r="G6" s="333"/>
      <c r="H6" s="333"/>
      <c r="I6" s="333"/>
      <c r="J6" s="334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35" t="s">
        <v>197</v>
      </c>
      <c r="V6" s="336"/>
      <c r="W6" s="360"/>
      <c r="X6" s="360"/>
      <c r="Y6" s="360"/>
      <c r="Z6" s="360"/>
      <c r="AA6" s="360"/>
      <c r="AB6" s="360"/>
      <c r="AC6" s="360"/>
      <c r="AD6" s="360"/>
      <c r="AE6" s="361"/>
      <c r="AF6" s="373"/>
      <c r="AG6" s="366"/>
      <c r="AH6" s="374"/>
      <c r="AI6" s="332" t="s">
        <v>196</v>
      </c>
      <c r="AJ6" s="333"/>
      <c r="AK6" s="333"/>
      <c r="AL6" s="333"/>
      <c r="AM6" s="333"/>
      <c r="AN6" s="334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35" t="s">
        <v>197</v>
      </c>
      <c r="AZ6" s="336"/>
      <c r="BA6" s="362"/>
      <c r="BB6" s="362"/>
      <c r="BC6" s="362"/>
      <c r="BD6" s="362"/>
      <c r="BE6" s="362"/>
      <c r="BF6" s="362"/>
      <c r="BG6" s="362"/>
      <c r="BH6" s="362"/>
      <c r="BI6" s="364"/>
    </row>
    <row r="7" spans="2:61" ht="12" customHeight="1">
      <c r="B7" s="365"/>
      <c r="C7" s="366"/>
      <c r="D7" s="366"/>
      <c r="E7" s="337" t="s">
        <v>198</v>
      </c>
      <c r="F7" s="338"/>
      <c r="G7" s="338"/>
      <c r="H7" s="338"/>
      <c r="I7" s="338"/>
      <c r="J7" s="338"/>
      <c r="K7" s="339" t="str">
        <f>거래명세서!J8</f>
        <v>서울시 양천구 신정동 대성빌딩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1"/>
      <c r="AF7" s="373"/>
      <c r="AG7" s="366"/>
      <c r="AH7" s="374"/>
      <c r="AI7" s="337" t="s">
        <v>198</v>
      </c>
      <c r="AJ7" s="338"/>
      <c r="AK7" s="338"/>
      <c r="AL7" s="338"/>
      <c r="AM7" s="338"/>
      <c r="AN7" s="338"/>
      <c r="AO7" s="345" t="str">
        <f>거래명세서!D8</f>
        <v>서울시 용산구 한강로2가 181</v>
      </c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7"/>
    </row>
    <row r="8" spans="2:61" ht="12" customHeight="1">
      <c r="B8" s="365"/>
      <c r="C8" s="366"/>
      <c r="D8" s="366"/>
      <c r="E8" s="337" t="s">
        <v>199</v>
      </c>
      <c r="F8" s="338"/>
      <c r="G8" s="338"/>
      <c r="H8" s="338"/>
      <c r="I8" s="338"/>
      <c r="J8" s="338"/>
      <c r="K8" s="342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4"/>
      <c r="AF8" s="373"/>
      <c r="AG8" s="366"/>
      <c r="AH8" s="374"/>
      <c r="AI8" s="337" t="s">
        <v>199</v>
      </c>
      <c r="AJ8" s="338"/>
      <c r="AK8" s="338"/>
      <c r="AL8" s="338"/>
      <c r="AM8" s="338"/>
      <c r="AN8" s="338"/>
      <c r="AO8" s="348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50"/>
    </row>
    <row r="9" spans="2:61" ht="24" customHeight="1">
      <c r="B9" s="365"/>
      <c r="C9" s="366"/>
      <c r="D9" s="366"/>
      <c r="E9" s="356" t="s">
        <v>200</v>
      </c>
      <c r="F9" s="357"/>
      <c r="G9" s="357"/>
      <c r="H9" s="357"/>
      <c r="I9" s="357"/>
      <c r="J9" s="327"/>
      <c r="K9" s="378" t="str">
        <f>거래명세서!J9</f>
        <v>제조</v>
      </c>
      <c r="L9" s="378"/>
      <c r="M9" s="378"/>
      <c r="N9" s="378"/>
      <c r="O9" s="378"/>
      <c r="P9" s="378"/>
      <c r="Q9" s="378"/>
      <c r="R9" s="378"/>
      <c r="S9" s="329" t="s">
        <v>201</v>
      </c>
      <c r="T9" s="330"/>
      <c r="U9" s="378" t="str">
        <f>거래명세서!L9</f>
        <v>의약품</v>
      </c>
      <c r="V9" s="378"/>
      <c r="W9" s="378"/>
      <c r="X9" s="378"/>
      <c r="Y9" s="378"/>
      <c r="Z9" s="378"/>
      <c r="AA9" s="378"/>
      <c r="AB9" s="378"/>
      <c r="AC9" s="378"/>
      <c r="AD9" s="378"/>
      <c r="AE9" s="379"/>
      <c r="AF9" s="375"/>
      <c r="AG9" s="376"/>
      <c r="AH9" s="377"/>
      <c r="AI9" s="325" t="s">
        <v>200</v>
      </c>
      <c r="AJ9" s="326"/>
      <c r="AK9" s="326"/>
      <c r="AL9" s="326"/>
      <c r="AM9" s="326"/>
      <c r="AN9" s="327"/>
      <c r="AO9" s="328" t="str">
        <f>거래명세서!D9</f>
        <v>제조</v>
      </c>
      <c r="AP9" s="328"/>
      <c r="AQ9" s="328"/>
      <c r="AR9" s="328"/>
      <c r="AS9" s="328"/>
      <c r="AT9" s="328"/>
      <c r="AU9" s="328"/>
      <c r="AV9" s="328"/>
      <c r="AW9" s="329" t="s">
        <v>201</v>
      </c>
      <c r="AX9" s="330"/>
      <c r="AY9" s="328" t="str">
        <f>거래명세서!F9</f>
        <v>화장품</v>
      </c>
      <c r="AZ9" s="328"/>
      <c r="BA9" s="328"/>
      <c r="BB9" s="328"/>
      <c r="BC9" s="328"/>
      <c r="BD9" s="328"/>
      <c r="BE9" s="328"/>
      <c r="BF9" s="328"/>
      <c r="BG9" s="328"/>
      <c r="BH9" s="328"/>
      <c r="BI9" s="331"/>
    </row>
    <row r="10" spans="2:61" ht="15.75" customHeight="1">
      <c r="B10" s="320" t="s">
        <v>202</v>
      </c>
      <c r="C10" s="321"/>
      <c r="D10" s="321"/>
      <c r="E10" s="321"/>
      <c r="F10" s="321"/>
      <c r="G10" s="321"/>
      <c r="H10" s="321"/>
      <c r="I10" s="322"/>
      <c r="J10" s="323" t="s">
        <v>203</v>
      </c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  <c r="AJ10" s="323" t="s">
        <v>204</v>
      </c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2"/>
      <c r="BD10" s="323" t="s">
        <v>205</v>
      </c>
      <c r="BE10" s="321"/>
      <c r="BF10" s="321"/>
      <c r="BG10" s="321"/>
      <c r="BH10" s="321"/>
      <c r="BI10" s="324"/>
    </row>
    <row r="11" spans="2:61" ht="15" customHeight="1">
      <c r="B11" s="319" t="s">
        <v>206</v>
      </c>
      <c r="C11" s="296"/>
      <c r="D11" s="296"/>
      <c r="E11" s="296"/>
      <c r="F11" s="317" t="s">
        <v>207</v>
      </c>
      <c r="G11" s="318"/>
      <c r="H11" s="296" t="s">
        <v>208</v>
      </c>
      <c r="I11" s="297"/>
      <c r="J11" s="316" t="s">
        <v>209</v>
      </c>
      <c r="K11" s="296"/>
      <c r="L11" s="296"/>
      <c r="M11" s="296"/>
      <c r="N11" s="317" t="s">
        <v>210</v>
      </c>
      <c r="O11" s="318"/>
      <c r="P11" s="296" t="s">
        <v>211</v>
      </c>
      <c r="Q11" s="297"/>
      <c r="R11" s="316" t="s">
        <v>212</v>
      </c>
      <c r="S11" s="296"/>
      <c r="T11" s="317" t="s">
        <v>213</v>
      </c>
      <c r="U11" s="318"/>
      <c r="V11" s="296" t="s">
        <v>210</v>
      </c>
      <c r="W11" s="297"/>
      <c r="X11" s="316" t="s">
        <v>211</v>
      </c>
      <c r="Y11" s="296"/>
      <c r="Z11" s="317" t="s">
        <v>214</v>
      </c>
      <c r="AA11" s="318"/>
      <c r="AB11" s="296" t="s">
        <v>213</v>
      </c>
      <c r="AC11" s="297"/>
      <c r="AD11" s="316" t="s">
        <v>210</v>
      </c>
      <c r="AE11" s="296"/>
      <c r="AF11" s="317" t="s">
        <v>211</v>
      </c>
      <c r="AG11" s="318"/>
      <c r="AH11" s="296" t="s">
        <v>208</v>
      </c>
      <c r="AI11" s="297"/>
      <c r="AJ11" s="315" t="s">
        <v>211</v>
      </c>
      <c r="AK11" s="315"/>
      <c r="AL11" s="316" t="s">
        <v>212</v>
      </c>
      <c r="AM11" s="296"/>
      <c r="AN11" s="317" t="s">
        <v>213</v>
      </c>
      <c r="AO11" s="318"/>
      <c r="AP11" s="296" t="s">
        <v>210</v>
      </c>
      <c r="AQ11" s="297"/>
      <c r="AR11" s="315" t="s">
        <v>211</v>
      </c>
      <c r="AS11" s="315"/>
      <c r="AT11" s="313" t="s">
        <v>214</v>
      </c>
      <c r="AU11" s="314"/>
      <c r="AV11" s="315" t="s">
        <v>213</v>
      </c>
      <c r="AW11" s="315"/>
      <c r="AX11" s="316" t="s">
        <v>210</v>
      </c>
      <c r="AY11" s="296"/>
      <c r="AZ11" s="317" t="s">
        <v>211</v>
      </c>
      <c r="BA11" s="318"/>
      <c r="BB11" s="296" t="s">
        <v>208</v>
      </c>
      <c r="BC11" s="297"/>
      <c r="BD11" s="298"/>
      <c r="BE11" s="299"/>
      <c r="BF11" s="300"/>
      <c r="BG11" s="300"/>
      <c r="BH11" s="300"/>
      <c r="BI11" s="301"/>
    </row>
    <row r="12" spans="2:61" ht="21" customHeight="1">
      <c r="B12" s="306">
        <f>YEAR(거래명세서!D4)</f>
        <v>2006</v>
      </c>
      <c r="C12" s="307"/>
      <c r="D12" s="307"/>
      <c r="E12" s="307"/>
      <c r="F12" s="308">
        <f>MONTH(거래명세서!D4)</f>
        <v>5</v>
      </c>
      <c r="G12" s="309"/>
      <c r="H12" s="310">
        <f>DAY(거래명세서!D4)</f>
        <v>31</v>
      </c>
      <c r="I12" s="311"/>
      <c r="J12" s="312">
        <f>IF(SUM(AJ14:AU17)&lt;1,"",11-LEN(SUM(AJ14:AU17)))</f>
        <v>4</v>
      </c>
      <c r="K12" s="284"/>
      <c r="L12" s="284"/>
      <c r="M12" s="284"/>
      <c r="N12" s="293">
        <f>IF((SUM($AJ$14:$AU$17)/10000000000)&lt;1,"",RIGHT(INT(SUM($AJ$14:$AU$17)/10000000000),1))</f>
      </c>
      <c r="O12" s="294"/>
      <c r="P12" s="284">
        <f>IF((SUM($AJ$14:$AU$17)/1000000000)&lt;1,"",RIGHT(INT(SUM($AJ$14:$AU$17)/1000000000),1))</f>
      </c>
      <c r="Q12" s="295"/>
      <c r="R12" s="292">
        <f>IF((SUM($AJ$14:$AU$17)/100000000)&lt;1,"",RIGHT(INT(SUM($AJ$14:$AU$17)/100000000),1))</f>
      </c>
      <c r="S12" s="284"/>
      <c r="T12" s="293">
        <f>IF((SUM($AJ$14:$AU$17)/10000000)&lt;1,"",RIGHT(INT(SUM($AJ$14:$AU$17)/10000000),1))</f>
      </c>
      <c r="U12" s="294"/>
      <c r="V12" s="284" t="str">
        <f>IF((SUM($AJ$14:$AU$17)/1000000)&lt;1,"",RIGHT(INT(SUM($AJ$14:$AU$17)/1000000),1))</f>
        <v>1</v>
      </c>
      <c r="W12" s="295"/>
      <c r="X12" s="292" t="str">
        <f>IF((SUM($AJ$14:$AU$17)/100000)&lt;1,"",RIGHT(INT(SUM($AJ$14:$AU$17)/100000),1))</f>
        <v>1</v>
      </c>
      <c r="Y12" s="284"/>
      <c r="Z12" s="293" t="str">
        <f>IF((SUM($AJ$14:$AU$17)/10000)&lt;1,"",RIGHT(INT(SUM($AJ$14:$AU$17)/10000),1))</f>
        <v>9</v>
      </c>
      <c r="AA12" s="294"/>
      <c r="AB12" s="284" t="str">
        <f>IF((SUM($AJ$14:$AU$17)/1000)&lt;1,"",RIGHT(INT(SUM($AJ$14:$AU$17)/1000),1))</f>
        <v>0</v>
      </c>
      <c r="AC12" s="295"/>
      <c r="AD12" s="292" t="str">
        <f>IF((SUM($AJ$14:$AU$17)/100)&lt;1,"",RIGHT(INT(SUM($AJ$14:$AU$17)/100),1))</f>
        <v>9</v>
      </c>
      <c r="AE12" s="284"/>
      <c r="AF12" s="293" t="str">
        <f>IF((SUM($AJ$14:$AU$17)/10)&lt;1,"",RIGHT(INT(SUM($AJ$14:$AU$17)/10),1))</f>
        <v>7</v>
      </c>
      <c r="AG12" s="294"/>
      <c r="AH12" s="284" t="str">
        <f>IF(SUM(AJ14:AU17)&lt;1,"",RIGHT(SUM($AJ$14:$AU$17),1))</f>
        <v>0</v>
      </c>
      <c r="AI12" s="295"/>
      <c r="AJ12" s="284">
        <f>IF(N12="","",N12)</f>
      </c>
      <c r="AK12" s="284"/>
      <c r="AL12" s="291">
        <f>IF(P12="","",P12)</f>
      </c>
      <c r="AM12" s="290"/>
      <c r="AN12" s="288">
        <f>IF(R12="","",R12)</f>
      </c>
      <c r="AO12" s="290"/>
      <c r="AP12" s="284">
        <f>IF(T12="","",T12)</f>
      </c>
      <c r="AQ12" s="284"/>
      <c r="AR12" s="291" t="str">
        <f>IF(V12="","",V12)</f>
        <v>1</v>
      </c>
      <c r="AS12" s="290"/>
      <c r="AT12" s="284" t="str">
        <f>IF(X12="","",X12)</f>
        <v>1</v>
      </c>
      <c r="AU12" s="284"/>
      <c r="AV12" s="288" t="str">
        <f>IF(Z12="","",Z12)</f>
        <v>9</v>
      </c>
      <c r="AW12" s="289"/>
      <c r="AX12" s="284" t="str">
        <f>IF(AB12="","",AB12)</f>
        <v>0</v>
      </c>
      <c r="AY12" s="284"/>
      <c r="AZ12" s="288" t="str">
        <f>IF(AD12="","",AD12)</f>
        <v>9</v>
      </c>
      <c r="BA12" s="290"/>
      <c r="BB12" s="284" t="str">
        <f>IF(AF12="","",AF12)</f>
        <v>7</v>
      </c>
      <c r="BC12" s="284"/>
      <c r="BD12" s="302"/>
      <c r="BE12" s="303"/>
      <c r="BF12" s="304"/>
      <c r="BG12" s="304"/>
      <c r="BH12" s="304"/>
      <c r="BI12" s="305"/>
    </row>
    <row r="13" spans="2:61" ht="18" customHeight="1">
      <c r="B13" s="285" t="s">
        <v>215</v>
      </c>
      <c r="C13" s="279"/>
      <c r="D13" s="279"/>
      <c r="E13" s="279" t="s">
        <v>216</v>
      </c>
      <c r="F13" s="279"/>
      <c r="G13" s="279"/>
      <c r="H13" s="286" t="s">
        <v>217</v>
      </c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 t="s">
        <v>218</v>
      </c>
      <c r="U13" s="286"/>
      <c r="V13" s="286"/>
      <c r="W13" s="286"/>
      <c r="X13" s="286" t="s">
        <v>219</v>
      </c>
      <c r="Y13" s="286"/>
      <c r="Z13" s="286"/>
      <c r="AA13" s="286"/>
      <c r="AB13" s="287" t="s">
        <v>220</v>
      </c>
      <c r="AC13" s="287"/>
      <c r="AD13" s="287"/>
      <c r="AE13" s="287"/>
      <c r="AF13" s="287"/>
      <c r="AG13" s="287"/>
      <c r="AH13" s="287"/>
      <c r="AI13" s="287"/>
      <c r="AJ13" s="279" t="s">
        <v>282</v>
      </c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 t="s">
        <v>221</v>
      </c>
      <c r="AW13" s="279"/>
      <c r="AX13" s="279"/>
      <c r="AY13" s="279"/>
      <c r="AZ13" s="279"/>
      <c r="BA13" s="279"/>
      <c r="BB13" s="279"/>
      <c r="BC13" s="279"/>
      <c r="BD13" s="279"/>
      <c r="BE13" s="279"/>
      <c r="BF13" s="279" t="s">
        <v>222</v>
      </c>
      <c r="BG13" s="279"/>
      <c r="BH13" s="279"/>
      <c r="BI13" s="280"/>
    </row>
    <row r="14" spans="2:64" ht="18" customHeight="1">
      <c r="B14" s="271">
        <f>IF(H14="","",$F$12)</f>
        <v>5</v>
      </c>
      <c r="C14" s="269"/>
      <c r="D14" s="269"/>
      <c r="E14" s="269">
        <f>IF(H14="","",$H$12)</f>
        <v>31</v>
      </c>
      <c r="F14" s="269"/>
      <c r="G14" s="269"/>
      <c r="H14" s="272" t="str">
        <f>IF(거래명세서!D19="","",거래명세서!D19)</f>
        <v>Alpha Hydroxy Acid</v>
      </c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 t="str">
        <f>IF(거래명세서!F19="","",거래명세서!F19)</f>
        <v>kg</v>
      </c>
      <c r="U14" s="269"/>
      <c r="V14" s="269"/>
      <c r="W14" s="269"/>
      <c r="X14" s="275">
        <f>IF(H14="","",거래명세서!G19)</f>
        <v>10</v>
      </c>
      <c r="Y14" s="276"/>
      <c r="Z14" s="276"/>
      <c r="AA14" s="276"/>
      <c r="AB14" s="275">
        <f>IF(거래명세서!I19="","",거래명세서!I19)</f>
        <v>74570</v>
      </c>
      <c r="AC14" s="276"/>
      <c r="AD14" s="276"/>
      <c r="AE14" s="276"/>
      <c r="AF14" s="276"/>
      <c r="AG14" s="276"/>
      <c r="AH14" s="276"/>
      <c r="AI14" s="276"/>
      <c r="AJ14" s="281">
        <f>IF(AB14="","",X14*AB14)</f>
        <v>745700</v>
      </c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3"/>
      <c r="AV14" s="277">
        <f>IF(AJ14="","",AJ14*0.1)</f>
        <v>74570</v>
      </c>
      <c r="AW14" s="278"/>
      <c r="AX14" s="278"/>
      <c r="AY14" s="278"/>
      <c r="AZ14" s="278"/>
      <c r="BA14" s="278"/>
      <c r="BB14" s="278"/>
      <c r="BC14" s="278"/>
      <c r="BD14" s="278"/>
      <c r="BE14" s="278"/>
      <c r="BF14" s="269"/>
      <c r="BG14" s="269"/>
      <c r="BH14" s="269"/>
      <c r="BI14" s="270"/>
      <c r="BL14" s="47"/>
    </row>
    <row r="15" spans="2:61" ht="18" customHeight="1">
      <c r="B15" s="271">
        <f>IF(H15="","",$F$12)</f>
        <v>5</v>
      </c>
      <c r="C15" s="269"/>
      <c r="D15" s="269"/>
      <c r="E15" s="269">
        <f>IF(H15="","",$H$12)</f>
        <v>31</v>
      </c>
      <c r="F15" s="269"/>
      <c r="G15" s="269"/>
      <c r="H15" s="272" t="str">
        <f>IF(거래명세서!D20="","",거래명세서!D20)</f>
        <v>Albumin</v>
      </c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4" t="str">
        <f>IF(거래명세서!F20="","",거래명세서!F20)</f>
        <v>kg</v>
      </c>
      <c r="U15" s="269"/>
      <c r="V15" s="269"/>
      <c r="W15" s="269"/>
      <c r="X15" s="275">
        <f>IF(H15="","",거래명세서!G20)</f>
        <v>11</v>
      </c>
      <c r="Y15" s="276"/>
      <c r="Z15" s="276"/>
      <c r="AA15" s="276"/>
      <c r="AB15" s="275">
        <f>IF(거래명세서!I20="","",거래명세서!I20)</f>
        <v>12290</v>
      </c>
      <c r="AC15" s="276"/>
      <c r="AD15" s="276"/>
      <c r="AE15" s="276"/>
      <c r="AF15" s="276"/>
      <c r="AG15" s="276"/>
      <c r="AH15" s="276"/>
      <c r="AI15" s="276"/>
      <c r="AJ15" s="277">
        <f>IF(AB15="","",X15*AB15)</f>
        <v>135190</v>
      </c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7">
        <f>IF(AJ15="","",AJ15*0.1)</f>
        <v>13519</v>
      </c>
      <c r="AW15" s="278"/>
      <c r="AX15" s="278"/>
      <c r="AY15" s="278"/>
      <c r="AZ15" s="278"/>
      <c r="BA15" s="278"/>
      <c r="BB15" s="278"/>
      <c r="BC15" s="278"/>
      <c r="BD15" s="278"/>
      <c r="BE15" s="278"/>
      <c r="BF15" s="269"/>
      <c r="BG15" s="269"/>
      <c r="BH15" s="269"/>
      <c r="BI15" s="270"/>
    </row>
    <row r="16" spans="2:61" ht="18" customHeight="1">
      <c r="B16" s="271">
        <f>IF(H16="","",$F$12)</f>
        <v>5</v>
      </c>
      <c r="C16" s="269"/>
      <c r="D16" s="269"/>
      <c r="E16" s="269">
        <f>IF(H16="","",$H$12)</f>
        <v>31</v>
      </c>
      <c r="F16" s="269"/>
      <c r="G16" s="269"/>
      <c r="H16" s="272" t="str">
        <f>IF(거래명세서!D21="","",거래명세서!D21)</f>
        <v>Alpha Lipoic Acid</v>
      </c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4" t="str">
        <f>IF(거래명세서!F21="","",거래명세서!F21)</f>
        <v>g</v>
      </c>
      <c r="U16" s="269"/>
      <c r="V16" s="269"/>
      <c r="W16" s="269"/>
      <c r="X16" s="275">
        <f>IF(H16="","",거래명세서!G21)</f>
        <v>12</v>
      </c>
      <c r="Y16" s="276"/>
      <c r="Z16" s="276"/>
      <c r="AA16" s="276"/>
      <c r="AB16" s="275">
        <f>IF(거래명세서!I21="","",거래명세서!I21)</f>
        <v>25840</v>
      </c>
      <c r="AC16" s="276"/>
      <c r="AD16" s="276"/>
      <c r="AE16" s="276"/>
      <c r="AF16" s="276"/>
      <c r="AG16" s="276"/>
      <c r="AH16" s="276"/>
      <c r="AI16" s="276"/>
      <c r="AJ16" s="277">
        <f>IF(AB16="","",X16*AB16)</f>
        <v>310080</v>
      </c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7">
        <f>IF(AJ16="","",AJ16*0.1)</f>
        <v>31008</v>
      </c>
      <c r="AW16" s="278"/>
      <c r="AX16" s="278"/>
      <c r="AY16" s="278"/>
      <c r="AZ16" s="278"/>
      <c r="BA16" s="278"/>
      <c r="BB16" s="278"/>
      <c r="BC16" s="278"/>
      <c r="BD16" s="278"/>
      <c r="BE16" s="278"/>
      <c r="BF16" s="269"/>
      <c r="BG16" s="269"/>
      <c r="BH16" s="269"/>
      <c r="BI16" s="270"/>
    </row>
    <row r="17" spans="2:61" ht="18" customHeight="1">
      <c r="B17" s="264">
        <f>IF(H17="","",$F$12)</f>
      </c>
      <c r="C17" s="250"/>
      <c r="D17" s="250"/>
      <c r="E17" s="250">
        <f>IF(H17="","",$H$12)</f>
      </c>
      <c r="F17" s="250"/>
      <c r="G17" s="250"/>
      <c r="H17" s="265">
        <f>IF(거래명세서!D22="","",거래명세서!D22)</f>
      </c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7">
        <f>IF(거래명세서!F22="","",거래명세서!F22)</f>
      </c>
      <c r="U17" s="250"/>
      <c r="V17" s="250"/>
      <c r="W17" s="250"/>
      <c r="X17" s="262">
        <f>IF(H17="","",거래명세서!G22)</f>
      </c>
      <c r="Y17" s="263"/>
      <c r="Z17" s="263"/>
      <c r="AA17" s="263"/>
      <c r="AB17" s="262">
        <f>IF(거래명세서!I22="","",거래명세서!I22)</f>
      </c>
      <c r="AC17" s="263"/>
      <c r="AD17" s="263"/>
      <c r="AE17" s="263"/>
      <c r="AF17" s="263"/>
      <c r="AG17" s="263"/>
      <c r="AH17" s="263"/>
      <c r="AI17" s="263"/>
      <c r="AJ17" s="258">
        <f>IF(AB17="","",X17*AB17)</f>
      </c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8">
        <f>IF(AJ17="","",AJ17*0.1)</f>
      </c>
      <c r="AW17" s="259"/>
      <c r="AX17" s="259"/>
      <c r="AY17" s="259"/>
      <c r="AZ17" s="259"/>
      <c r="BA17" s="259"/>
      <c r="BB17" s="259"/>
      <c r="BC17" s="259"/>
      <c r="BD17" s="259"/>
      <c r="BE17" s="259"/>
      <c r="BF17" s="250"/>
      <c r="BG17" s="250"/>
      <c r="BH17" s="250"/>
      <c r="BI17" s="251"/>
    </row>
    <row r="18" spans="2:61" ht="4.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50"/>
    </row>
    <row r="19" spans="2:61" ht="18" customHeight="1">
      <c r="B19" s="48"/>
      <c r="C19" s="268" t="s">
        <v>223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3" t="s">
        <v>224</v>
      </c>
      <c r="N19" s="252"/>
      <c r="O19" s="252"/>
      <c r="P19" s="252"/>
      <c r="Q19" s="252"/>
      <c r="R19" s="252"/>
      <c r="S19" s="252"/>
      <c r="T19" s="260"/>
      <c r="U19" s="252" t="s">
        <v>225</v>
      </c>
      <c r="V19" s="252"/>
      <c r="W19" s="252"/>
      <c r="X19" s="252"/>
      <c r="Y19" s="252"/>
      <c r="Z19" s="252"/>
      <c r="AA19" s="252"/>
      <c r="AB19" s="252"/>
      <c r="AC19" s="253" t="s">
        <v>226</v>
      </c>
      <c r="AD19" s="252"/>
      <c r="AE19" s="252"/>
      <c r="AF19" s="252"/>
      <c r="AG19" s="252"/>
      <c r="AH19" s="252"/>
      <c r="AI19" s="252"/>
      <c r="AJ19" s="260"/>
      <c r="AK19" s="252" t="s">
        <v>227</v>
      </c>
      <c r="AL19" s="252"/>
      <c r="AM19" s="252"/>
      <c r="AN19" s="252"/>
      <c r="AO19" s="252"/>
      <c r="AP19" s="252"/>
      <c r="AQ19" s="252"/>
      <c r="AR19" s="252"/>
      <c r="AS19" s="252"/>
      <c r="AT19" s="253" t="s">
        <v>228</v>
      </c>
      <c r="AU19" s="252"/>
      <c r="AV19" s="252"/>
      <c r="AW19" s="252"/>
      <c r="AX19" s="252"/>
      <c r="AY19" s="252"/>
      <c r="AZ19" s="252"/>
      <c r="BA19" s="252" t="s">
        <v>229</v>
      </c>
      <c r="BB19" s="252"/>
      <c r="BC19" s="252"/>
      <c r="BD19" s="252"/>
      <c r="BE19" s="252"/>
      <c r="BF19" s="252" t="s">
        <v>230</v>
      </c>
      <c r="BG19" s="252"/>
      <c r="BH19" s="256"/>
      <c r="BI19" s="50"/>
    </row>
    <row r="20" spans="2:61" ht="18" customHeight="1">
      <c r="B20" s="48"/>
      <c r="C20" s="261">
        <f>IF(X14="","",SUM(AJ14:AU17,AV14:BE17)*1.1)</f>
        <v>1441073.7000000002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26"/>
      <c r="N20" s="227"/>
      <c r="O20" s="227"/>
      <c r="P20" s="227"/>
      <c r="Q20" s="227"/>
      <c r="R20" s="227"/>
      <c r="S20" s="227"/>
      <c r="T20" s="228"/>
      <c r="U20" s="227"/>
      <c r="V20" s="227"/>
      <c r="W20" s="227"/>
      <c r="X20" s="227"/>
      <c r="Y20" s="227"/>
      <c r="Z20" s="227"/>
      <c r="AA20" s="227"/>
      <c r="AB20" s="227"/>
      <c r="AC20" s="226"/>
      <c r="AD20" s="227"/>
      <c r="AE20" s="227"/>
      <c r="AF20" s="227"/>
      <c r="AG20" s="227"/>
      <c r="AH20" s="227"/>
      <c r="AI20" s="227"/>
      <c r="AJ20" s="228"/>
      <c r="AK20" s="249">
        <f>IF(C20="","",C20-M20-U20-AC20)</f>
        <v>1441073.7000000002</v>
      </c>
      <c r="AL20" s="249"/>
      <c r="AM20" s="249"/>
      <c r="AN20" s="249"/>
      <c r="AO20" s="249"/>
      <c r="AP20" s="249"/>
      <c r="AQ20" s="249"/>
      <c r="AR20" s="249"/>
      <c r="AS20" s="249"/>
      <c r="AT20" s="254"/>
      <c r="AU20" s="255"/>
      <c r="AV20" s="255"/>
      <c r="AW20" s="255"/>
      <c r="AX20" s="255"/>
      <c r="AY20" s="255"/>
      <c r="AZ20" s="255"/>
      <c r="BA20" s="255" t="s">
        <v>231</v>
      </c>
      <c r="BB20" s="255"/>
      <c r="BC20" s="255"/>
      <c r="BD20" s="255"/>
      <c r="BE20" s="255"/>
      <c r="BF20" s="255"/>
      <c r="BG20" s="255"/>
      <c r="BH20" s="257"/>
      <c r="BI20" s="50"/>
    </row>
    <row r="21" spans="2:61" ht="5.25" customHeight="1" thickBot="1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3"/>
    </row>
    <row r="22" spans="1:61" ht="30" customHeight="1" thickBot="1">
      <c r="A22" s="54" t="s">
        <v>232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</row>
    <row r="23" spans="2:61" ht="18" customHeight="1">
      <c r="B23" s="242" t="s">
        <v>233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6" t="s">
        <v>234</v>
      </c>
      <c r="AA23" s="248" t="s">
        <v>87</v>
      </c>
      <c r="AB23" s="248"/>
      <c r="AC23" s="248"/>
      <c r="AD23" s="248"/>
      <c r="AE23" s="248"/>
      <c r="AF23" s="248"/>
      <c r="AG23" s="248"/>
      <c r="AH23" s="248"/>
      <c r="AI23" s="246" t="s">
        <v>235</v>
      </c>
      <c r="AJ23" s="236" t="s">
        <v>236</v>
      </c>
      <c r="AK23" s="236"/>
      <c r="AL23" s="236"/>
      <c r="AM23" s="236"/>
      <c r="AN23" s="236"/>
      <c r="AO23" s="237"/>
      <c r="AP23" s="238">
        <f>IF(AP2="","",AP2)</f>
        <v>1</v>
      </c>
      <c r="AQ23" s="239"/>
      <c r="AR23" s="239"/>
      <c r="AS23" s="239"/>
      <c r="AT23" s="239"/>
      <c r="AU23" s="239"/>
      <c r="AV23" s="239"/>
      <c r="AW23" s="239"/>
      <c r="AX23" s="229" t="s">
        <v>237</v>
      </c>
      <c r="AY23" s="240"/>
      <c r="AZ23" s="241">
        <f>IF(AZ2="","",AZ2)</f>
        <v>2</v>
      </c>
      <c r="BA23" s="239"/>
      <c r="BB23" s="239"/>
      <c r="BC23" s="239"/>
      <c r="BD23" s="239"/>
      <c r="BE23" s="239"/>
      <c r="BF23" s="239"/>
      <c r="BG23" s="239"/>
      <c r="BH23" s="229" t="s">
        <v>238</v>
      </c>
      <c r="BI23" s="230"/>
    </row>
    <row r="24" spans="2:61" ht="18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7"/>
      <c r="AA24" s="231" t="s">
        <v>239</v>
      </c>
      <c r="AB24" s="231"/>
      <c r="AC24" s="231"/>
      <c r="AD24" s="231"/>
      <c r="AE24" s="231"/>
      <c r="AF24" s="231"/>
      <c r="AG24" s="231"/>
      <c r="AH24" s="231"/>
      <c r="AI24" s="247"/>
      <c r="AJ24" s="232" t="s">
        <v>240</v>
      </c>
      <c r="AK24" s="232"/>
      <c r="AL24" s="232"/>
      <c r="AM24" s="232"/>
      <c r="AN24" s="232"/>
      <c r="AO24" s="233"/>
      <c r="AP24" s="234">
        <f>IF(AP3="","",AP3)</f>
      </c>
      <c r="AQ24" s="208"/>
      <c r="AR24" s="235"/>
      <c r="AS24" s="208">
        <f>IF(AS3="","",AS3)</f>
      </c>
      <c r="AT24" s="208"/>
      <c r="AU24" s="208"/>
      <c r="AV24" s="208">
        <f>IF(AV3="","",AV3)</f>
      </c>
      <c r="AW24" s="208"/>
      <c r="AX24" s="208">
        <f>IF(AX3="","",AX3)</f>
      </c>
      <c r="AY24" s="208"/>
      <c r="AZ24" s="208"/>
      <c r="BA24" s="208">
        <f>IF(BA3="","",BA3)</f>
      </c>
      <c r="BB24" s="208"/>
      <c r="BC24" s="208"/>
      <c r="BD24" s="208">
        <f>IF(BD3="","",BD3)</f>
      </c>
      <c r="BE24" s="208"/>
      <c r="BF24" s="208"/>
      <c r="BG24" s="208">
        <f>IF(BG3="","",BG3)</f>
      </c>
      <c r="BH24" s="208"/>
      <c r="BI24" s="209"/>
    </row>
    <row r="25" spans="2:61" ht="24" customHeight="1">
      <c r="B25" s="210" t="s">
        <v>241</v>
      </c>
      <c r="C25" s="211"/>
      <c r="D25" s="212"/>
      <c r="E25" s="196" t="s">
        <v>88</v>
      </c>
      <c r="F25" s="197"/>
      <c r="G25" s="197"/>
      <c r="H25" s="197"/>
      <c r="I25" s="197"/>
      <c r="J25" s="198"/>
      <c r="K25" s="219" t="str">
        <f>IF(K4="","",K4)</f>
        <v>123-45-67890</v>
      </c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1"/>
      <c r="AF25" s="222" t="s">
        <v>93</v>
      </c>
      <c r="AG25" s="211"/>
      <c r="AH25" s="212"/>
      <c r="AI25" s="196" t="s">
        <v>88</v>
      </c>
      <c r="AJ25" s="197"/>
      <c r="AK25" s="197"/>
      <c r="AL25" s="197"/>
      <c r="AM25" s="197"/>
      <c r="AN25" s="198"/>
      <c r="AO25" s="199" t="str">
        <f>IF(AO4="","",AO4)</f>
        <v>455-38-10680</v>
      </c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1"/>
    </row>
    <row r="26" spans="2:61" ht="12" customHeight="1">
      <c r="B26" s="213"/>
      <c r="C26" s="214"/>
      <c r="D26" s="215"/>
      <c r="E26" s="182" t="s">
        <v>242</v>
      </c>
      <c r="F26" s="183"/>
      <c r="G26" s="183"/>
      <c r="H26" s="183"/>
      <c r="I26" s="183"/>
      <c r="J26" s="184"/>
      <c r="K26" s="202" t="str">
        <f>IF(K5="","",K5)</f>
        <v>다우화학</v>
      </c>
      <c r="L26" s="203"/>
      <c r="M26" s="203"/>
      <c r="N26" s="203"/>
      <c r="O26" s="203"/>
      <c r="P26" s="203"/>
      <c r="Q26" s="203"/>
      <c r="R26" s="203"/>
      <c r="S26" s="203"/>
      <c r="T26" s="203"/>
      <c r="U26" s="204" t="s">
        <v>243</v>
      </c>
      <c r="V26" s="204"/>
      <c r="W26" s="205" t="str">
        <f>IF(W5="","",W5)</f>
        <v>권준우</v>
      </c>
      <c r="X26" s="205"/>
      <c r="Y26" s="205"/>
      <c r="Z26" s="205"/>
      <c r="AA26" s="205"/>
      <c r="AB26" s="205"/>
      <c r="AC26" s="205"/>
      <c r="AD26" s="205"/>
      <c r="AE26" s="206"/>
      <c r="AF26" s="223"/>
      <c r="AG26" s="214"/>
      <c r="AH26" s="215"/>
      <c r="AI26" s="182" t="s">
        <v>242</v>
      </c>
      <c r="AJ26" s="183"/>
      <c r="AK26" s="183"/>
      <c r="AL26" s="183"/>
      <c r="AM26" s="183"/>
      <c r="AN26" s="184"/>
      <c r="AO26" s="207" t="str">
        <f>IF(AO5="","",AO5)</f>
        <v>태평양</v>
      </c>
      <c r="AP26" s="176"/>
      <c r="AQ26" s="176"/>
      <c r="AR26" s="176"/>
      <c r="AS26" s="176"/>
      <c r="AT26" s="176"/>
      <c r="AU26" s="176"/>
      <c r="AV26" s="176"/>
      <c r="AW26" s="176"/>
      <c r="AX26" s="176"/>
      <c r="AY26" s="204" t="s">
        <v>243</v>
      </c>
      <c r="AZ26" s="204"/>
      <c r="BA26" s="176" t="str">
        <f>IF(BA5="","",BA5)</f>
        <v>서경배</v>
      </c>
      <c r="BB26" s="176"/>
      <c r="BC26" s="176"/>
      <c r="BD26" s="176"/>
      <c r="BE26" s="176"/>
      <c r="BF26" s="176"/>
      <c r="BG26" s="176"/>
      <c r="BH26" s="176"/>
      <c r="BI26" s="177"/>
    </row>
    <row r="27" spans="2:61" ht="12" customHeight="1">
      <c r="B27" s="213"/>
      <c r="C27" s="214"/>
      <c r="D27" s="215"/>
      <c r="E27" s="178" t="s">
        <v>244</v>
      </c>
      <c r="F27" s="179"/>
      <c r="G27" s="179"/>
      <c r="H27" s="179"/>
      <c r="I27" s="179"/>
      <c r="J27" s="180"/>
      <c r="K27" s="202"/>
      <c r="L27" s="203"/>
      <c r="M27" s="203"/>
      <c r="N27" s="203"/>
      <c r="O27" s="203"/>
      <c r="P27" s="203"/>
      <c r="Q27" s="203"/>
      <c r="R27" s="203"/>
      <c r="S27" s="203"/>
      <c r="T27" s="203"/>
      <c r="U27" s="181" t="s">
        <v>245</v>
      </c>
      <c r="V27" s="181"/>
      <c r="W27" s="205"/>
      <c r="X27" s="205"/>
      <c r="Y27" s="205"/>
      <c r="Z27" s="205"/>
      <c r="AA27" s="205"/>
      <c r="AB27" s="205"/>
      <c r="AC27" s="205"/>
      <c r="AD27" s="205"/>
      <c r="AE27" s="206"/>
      <c r="AF27" s="223"/>
      <c r="AG27" s="214"/>
      <c r="AH27" s="215"/>
      <c r="AI27" s="178" t="s">
        <v>244</v>
      </c>
      <c r="AJ27" s="179"/>
      <c r="AK27" s="179"/>
      <c r="AL27" s="179"/>
      <c r="AM27" s="179"/>
      <c r="AN27" s="180"/>
      <c r="AO27" s="207"/>
      <c r="AP27" s="176"/>
      <c r="AQ27" s="176"/>
      <c r="AR27" s="176"/>
      <c r="AS27" s="176"/>
      <c r="AT27" s="176"/>
      <c r="AU27" s="176"/>
      <c r="AV27" s="176"/>
      <c r="AW27" s="176"/>
      <c r="AX27" s="176"/>
      <c r="AY27" s="181" t="s">
        <v>245</v>
      </c>
      <c r="AZ27" s="181"/>
      <c r="BA27" s="176"/>
      <c r="BB27" s="176"/>
      <c r="BC27" s="176"/>
      <c r="BD27" s="176"/>
      <c r="BE27" s="176"/>
      <c r="BF27" s="176"/>
      <c r="BG27" s="176"/>
      <c r="BH27" s="176"/>
      <c r="BI27" s="177"/>
    </row>
    <row r="28" spans="2:61" ht="12" customHeight="1">
      <c r="B28" s="213"/>
      <c r="C28" s="214"/>
      <c r="D28" s="215"/>
      <c r="E28" s="182" t="s">
        <v>246</v>
      </c>
      <c r="F28" s="183"/>
      <c r="G28" s="183"/>
      <c r="H28" s="183"/>
      <c r="I28" s="183"/>
      <c r="J28" s="184"/>
      <c r="K28" s="185" t="str">
        <f>IF(K7="","",K7)</f>
        <v>서울시 양천구 신정동 대성빌딩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7"/>
      <c r="AF28" s="223"/>
      <c r="AG28" s="214"/>
      <c r="AH28" s="215"/>
      <c r="AI28" s="182" t="s">
        <v>246</v>
      </c>
      <c r="AJ28" s="183"/>
      <c r="AK28" s="183"/>
      <c r="AL28" s="183"/>
      <c r="AM28" s="183"/>
      <c r="AN28" s="184"/>
      <c r="AO28" s="188" t="str">
        <f>IF(AO7="","",AO7)</f>
        <v>서울시 용산구 한강로2가 181</v>
      </c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90"/>
    </row>
    <row r="29" spans="2:61" ht="12" customHeight="1">
      <c r="B29" s="213"/>
      <c r="C29" s="214"/>
      <c r="D29" s="215"/>
      <c r="E29" s="191" t="s">
        <v>247</v>
      </c>
      <c r="F29" s="192"/>
      <c r="G29" s="192"/>
      <c r="H29" s="192"/>
      <c r="I29" s="192"/>
      <c r="J29" s="193"/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7"/>
      <c r="AF29" s="223"/>
      <c r="AG29" s="214"/>
      <c r="AH29" s="215"/>
      <c r="AI29" s="191" t="s">
        <v>247</v>
      </c>
      <c r="AJ29" s="192"/>
      <c r="AK29" s="192"/>
      <c r="AL29" s="192"/>
      <c r="AM29" s="192"/>
      <c r="AN29" s="193"/>
      <c r="AO29" s="188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90"/>
    </row>
    <row r="30" spans="2:61" ht="24" customHeight="1">
      <c r="B30" s="216"/>
      <c r="C30" s="217"/>
      <c r="D30" s="218"/>
      <c r="E30" s="169" t="s">
        <v>248</v>
      </c>
      <c r="F30" s="170"/>
      <c r="G30" s="170"/>
      <c r="H30" s="170"/>
      <c r="I30" s="170"/>
      <c r="J30" s="171"/>
      <c r="K30" s="225" t="str">
        <f>IF(K9="","",K9)</f>
        <v>제조</v>
      </c>
      <c r="L30" s="194"/>
      <c r="M30" s="194"/>
      <c r="N30" s="194"/>
      <c r="O30" s="194"/>
      <c r="P30" s="194"/>
      <c r="Q30" s="194"/>
      <c r="R30" s="194"/>
      <c r="S30" s="174" t="s">
        <v>94</v>
      </c>
      <c r="T30" s="174"/>
      <c r="U30" s="194" t="str">
        <f>IF(U9="","",U9)</f>
        <v>의약품</v>
      </c>
      <c r="V30" s="194"/>
      <c r="W30" s="194"/>
      <c r="X30" s="194"/>
      <c r="Y30" s="194"/>
      <c r="Z30" s="194"/>
      <c r="AA30" s="194"/>
      <c r="AB30" s="194"/>
      <c r="AC30" s="194"/>
      <c r="AD30" s="194"/>
      <c r="AE30" s="195"/>
      <c r="AF30" s="224"/>
      <c r="AG30" s="217"/>
      <c r="AH30" s="218"/>
      <c r="AI30" s="169" t="s">
        <v>248</v>
      </c>
      <c r="AJ30" s="170"/>
      <c r="AK30" s="170"/>
      <c r="AL30" s="170"/>
      <c r="AM30" s="170"/>
      <c r="AN30" s="171"/>
      <c r="AO30" s="172" t="str">
        <f>IF(AO9="","",AO9)</f>
        <v>제조</v>
      </c>
      <c r="AP30" s="173"/>
      <c r="AQ30" s="173"/>
      <c r="AR30" s="173"/>
      <c r="AS30" s="173"/>
      <c r="AT30" s="173"/>
      <c r="AU30" s="173"/>
      <c r="AV30" s="173"/>
      <c r="AW30" s="174" t="s">
        <v>94</v>
      </c>
      <c r="AX30" s="174"/>
      <c r="AY30" s="173" t="str">
        <f>IF(AY9="","",AY9)</f>
        <v>화장품</v>
      </c>
      <c r="AZ30" s="173"/>
      <c r="BA30" s="173"/>
      <c r="BB30" s="173"/>
      <c r="BC30" s="173"/>
      <c r="BD30" s="173"/>
      <c r="BE30" s="173"/>
      <c r="BF30" s="173"/>
      <c r="BG30" s="173"/>
      <c r="BH30" s="173"/>
      <c r="BI30" s="175"/>
    </row>
    <row r="31" spans="2:61" ht="15" customHeight="1">
      <c r="B31" s="164" t="s">
        <v>249</v>
      </c>
      <c r="C31" s="165"/>
      <c r="D31" s="165"/>
      <c r="E31" s="165"/>
      <c r="F31" s="165"/>
      <c r="G31" s="165"/>
      <c r="H31" s="165"/>
      <c r="I31" s="166"/>
      <c r="J31" s="167" t="s">
        <v>250</v>
      </c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6"/>
      <c r="AJ31" s="167" t="s">
        <v>251</v>
      </c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 t="s">
        <v>252</v>
      </c>
      <c r="BE31" s="165"/>
      <c r="BF31" s="165"/>
      <c r="BG31" s="165"/>
      <c r="BH31" s="165"/>
      <c r="BI31" s="168"/>
    </row>
    <row r="32" spans="2:61" ht="15" customHeight="1">
      <c r="B32" s="163" t="s">
        <v>253</v>
      </c>
      <c r="C32" s="144"/>
      <c r="D32" s="144"/>
      <c r="E32" s="144"/>
      <c r="F32" s="144" t="s">
        <v>254</v>
      </c>
      <c r="G32" s="144"/>
      <c r="H32" s="144" t="s">
        <v>255</v>
      </c>
      <c r="I32" s="145"/>
      <c r="J32" s="160" t="s">
        <v>256</v>
      </c>
      <c r="K32" s="144"/>
      <c r="L32" s="144"/>
      <c r="M32" s="144"/>
      <c r="N32" s="144" t="s">
        <v>257</v>
      </c>
      <c r="O32" s="144"/>
      <c r="P32" s="144" t="s">
        <v>258</v>
      </c>
      <c r="Q32" s="145"/>
      <c r="R32" s="160" t="s">
        <v>259</v>
      </c>
      <c r="S32" s="144"/>
      <c r="T32" s="144" t="s">
        <v>260</v>
      </c>
      <c r="U32" s="144"/>
      <c r="V32" s="144" t="s">
        <v>257</v>
      </c>
      <c r="W32" s="145"/>
      <c r="X32" s="160" t="s">
        <v>258</v>
      </c>
      <c r="Y32" s="144"/>
      <c r="Z32" s="144" t="s">
        <v>261</v>
      </c>
      <c r="AA32" s="144"/>
      <c r="AB32" s="144" t="s">
        <v>260</v>
      </c>
      <c r="AC32" s="145"/>
      <c r="AD32" s="160" t="s">
        <v>257</v>
      </c>
      <c r="AE32" s="144"/>
      <c r="AF32" s="144" t="s">
        <v>258</v>
      </c>
      <c r="AG32" s="144"/>
      <c r="AH32" s="144" t="s">
        <v>255</v>
      </c>
      <c r="AI32" s="145"/>
      <c r="AJ32" s="161" t="s">
        <v>258</v>
      </c>
      <c r="AK32" s="162"/>
      <c r="AL32" s="160" t="s">
        <v>259</v>
      </c>
      <c r="AM32" s="144"/>
      <c r="AN32" s="144" t="s">
        <v>260</v>
      </c>
      <c r="AO32" s="144"/>
      <c r="AP32" s="144" t="s">
        <v>257</v>
      </c>
      <c r="AQ32" s="145"/>
      <c r="AR32" s="160" t="s">
        <v>258</v>
      </c>
      <c r="AS32" s="144"/>
      <c r="AT32" s="144" t="s">
        <v>261</v>
      </c>
      <c r="AU32" s="144"/>
      <c r="AV32" s="144" t="s">
        <v>260</v>
      </c>
      <c r="AW32" s="145"/>
      <c r="AX32" s="160" t="s">
        <v>257</v>
      </c>
      <c r="AY32" s="144"/>
      <c r="AZ32" s="144" t="s">
        <v>258</v>
      </c>
      <c r="BA32" s="144"/>
      <c r="BB32" s="144" t="s">
        <v>255</v>
      </c>
      <c r="BC32" s="145"/>
      <c r="BD32" s="146">
        <f>IF(BD11="","",BD11)</f>
      </c>
      <c r="BE32" s="147"/>
      <c r="BF32" s="147"/>
      <c r="BG32" s="147"/>
      <c r="BH32" s="147"/>
      <c r="BI32" s="148"/>
    </row>
    <row r="33" spans="2:61" ht="21" customHeight="1">
      <c r="B33" s="152">
        <f>IF(B12="","",B12)</f>
        <v>2006</v>
      </c>
      <c r="C33" s="153"/>
      <c r="D33" s="153"/>
      <c r="E33" s="153"/>
      <c r="F33" s="154">
        <f>IF(F12="","",F12)</f>
        <v>5</v>
      </c>
      <c r="G33" s="154"/>
      <c r="H33" s="155">
        <f>IF(H12="","",H12)</f>
        <v>31</v>
      </c>
      <c r="I33" s="156"/>
      <c r="J33" s="157">
        <f>IF(J12="","",J12)</f>
        <v>4</v>
      </c>
      <c r="K33" s="154"/>
      <c r="L33" s="154"/>
      <c r="M33" s="154"/>
      <c r="N33" s="154">
        <f>IF(N12="","",N12)</f>
      </c>
      <c r="O33" s="154"/>
      <c r="P33" s="154">
        <f>IF(P12="","",P12)</f>
      </c>
      <c r="Q33" s="158"/>
      <c r="R33" s="159">
        <f>IF(R12="","",R12)</f>
      </c>
      <c r="S33" s="154"/>
      <c r="T33" s="138">
        <f>IF(T12="","",T12)</f>
      </c>
      <c r="U33" s="138"/>
      <c r="V33" s="138" t="str">
        <f>IF(V12="","",V12)</f>
        <v>1</v>
      </c>
      <c r="W33" s="139"/>
      <c r="X33" s="142" t="str">
        <f>IF(X12="","",X12)</f>
        <v>1</v>
      </c>
      <c r="Y33" s="138"/>
      <c r="Z33" s="138" t="str">
        <f>IF(Z12="","",Z12)</f>
        <v>9</v>
      </c>
      <c r="AA33" s="138"/>
      <c r="AB33" s="138" t="str">
        <f>IF(AB12="","",AB12)</f>
        <v>0</v>
      </c>
      <c r="AC33" s="139"/>
      <c r="AD33" s="142" t="str">
        <f>IF(AD12="","",AD12)</f>
        <v>9</v>
      </c>
      <c r="AE33" s="138"/>
      <c r="AF33" s="138" t="str">
        <f>IF(AF12="","",AF12)</f>
        <v>7</v>
      </c>
      <c r="AG33" s="138"/>
      <c r="AH33" s="138" t="str">
        <f>IF(AH12="","",AH12)</f>
        <v>0</v>
      </c>
      <c r="AI33" s="138"/>
      <c r="AJ33" s="143">
        <f>IF(N33="","",N33)</f>
      </c>
      <c r="AK33" s="139"/>
      <c r="AL33" s="142">
        <f>IF(P33="","",P33)</f>
      </c>
      <c r="AM33" s="138"/>
      <c r="AN33" s="138">
        <f>IF(R33="","",R33)</f>
      </c>
      <c r="AO33" s="138"/>
      <c r="AP33" s="138">
        <f>IF(T33="","",T33)</f>
      </c>
      <c r="AQ33" s="139"/>
      <c r="AR33" s="142" t="str">
        <f>IF(V33="","",V33)</f>
        <v>1</v>
      </c>
      <c r="AS33" s="138"/>
      <c r="AT33" s="138" t="str">
        <f>IF(X33="","",X33)</f>
        <v>1</v>
      </c>
      <c r="AU33" s="138"/>
      <c r="AV33" s="138" t="str">
        <f>IF(Z33="","",Z33)</f>
        <v>9</v>
      </c>
      <c r="AW33" s="139"/>
      <c r="AX33" s="142" t="str">
        <f>IF(AB33="","",AB33)</f>
        <v>0</v>
      </c>
      <c r="AY33" s="138"/>
      <c r="AZ33" s="138" t="str">
        <f>IF(AD33="","",AD33)</f>
        <v>9</v>
      </c>
      <c r="BA33" s="138"/>
      <c r="BB33" s="138" t="str">
        <f>IF(AF33="","",AF33)</f>
        <v>7</v>
      </c>
      <c r="BC33" s="139"/>
      <c r="BD33" s="149"/>
      <c r="BE33" s="150"/>
      <c r="BF33" s="150"/>
      <c r="BG33" s="150"/>
      <c r="BH33" s="150"/>
      <c r="BI33" s="151"/>
    </row>
    <row r="34" spans="2:61" ht="18" customHeight="1">
      <c r="B34" s="140" t="s">
        <v>262</v>
      </c>
      <c r="C34" s="136"/>
      <c r="D34" s="136"/>
      <c r="E34" s="136" t="s">
        <v>263</v>
      </c>
      <c r="F34" s="136"/>
      <c r="G34" s="136"/>
      <c r="H34" s="136" t="s">
        <v>264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 t="s">
        <v>265</v>
      </c>
      <c r="U34" s="136"/>
      <c r="V34" s="136"/>
      <c r="W34" s="136"/>
      <c r="X34" s="136" t="s">
        <v>266</v>
      </c>
      <c r="Y34" s="136"/>
      <c r="Z34" s="136"/>
      <c r="AA34" s="136"/>
      <c r="AB34" s="141" t="s">
        <v>267</v>
      </c>
      <c r="AC34" s="141"/>
      <c r="AD34" s="141"/>
      <c r="AE34" s="141"/>
      <c r="AF34" s="141"/>
      <c r="AG34" s="141"/>
      <c r="AH34" s="141"/>
      <c r="AI34" s="141"/>
      <c r="AJ34" s="136" t="s">
        <v>282</v>
      </c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 t="s">
        <v>268</v>
      </c>
      <c r="AW34" s="136"/>
      <c r="AX34" s="136"/>
      <c r="AY34" s="136"/>
      <c r="AZ34" s="136"/>
      <c r="BA34" s="136"/>
      <c r="BB34" s="136"/>
      <c r="BC34" s="136"/>
      <c r="BD34" s="136"/>
      <c r="BE34" s="136"/>
      <c r="BF34" s="136" t="s">
        <v>269</v>
      </c>
      <c r="BG34" s="136"/>
      <c r="BH34" s="136"/>
      <c r="BI34" s="137"/>
    </row>
    <row r="35" spans="2:61" ht="18" customHeight="1">
      <c r="B35" s="132">
        <f>IF(B14="","",B14)</f>
        <v>5</v>
      </c>
      <c r="C35" s="130"/>
      <c r="D35" s="130"/>
      <c r="E35" s="130">
        <f>IF(E14="","",E14)</f>
        <v>31</v>
      </c>
      <c r="F35" s="130"/>
      <c r="G35" s="130"/>
      <c r="H35" s="130" t="str">
        <f>IF(H14="","",H14)</f>
        <v>Alpha Hydroxy Acid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 t="str">
        <f>IF(T14="","",T14)</f>
        <v>kg</v>
      </c>
      <c r="U35" s="130"/>
      <c r="V35" s="130"/>
      <c r="W35" s="130"/>
      <c r="X35" s="133">
        <f>IF(X14="","",X14)</f>
        <v>10</v>
      </c>
      <c r="Y35" s="133"/>
      <c r="Z35" s="133"/>
      <c r="AA35" s="133"/>
      <c r="AB35" s="134">
        <f>IF(AB14="","",AB14)</f>
        <v>74570</v>
      </c>
      <c r="AC35" s="134"/>
      <c r="AD35" s="134"/>
      <c r="AE35" s="134"/>
      <c r="AF35" s="134"/>
      <c r="AG35" s="134"/>
      <c r="AH35" s="134"/>
      <c r="AI35" s="134"/>
      <c r="AJ35" s="135">
        <f>IF(AB35="","",X35*AB35)</f>
        <v>745700</v>
      </c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5">
        <f>IF(AJ35="","",AJ35*0.1)</f>
        <v>74570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0"/>
      <c r="BG35" s="130"/>
      <c r="BH35" s="130"/>
      <c r="BI35" s="131"/>
    </row>
    <row r="36" spans="2:61" ht="18" customHeight="1">
      <c r="B36" s="132">
        <f>IF(B15="","",B15)</f>
        <v>5</v>
      </c>
      <c r="C36" s="130"/>
      <c r="D36" s="130"/>
      <c r="E36" s="130">
        <f>IF(E15="","",E15)</f>
        <v>31</v>
      </c>
      <c r="F36" s="130"/>
      <c r="G36" s="130"/>
      <c r="H36" s="130" t="str">
        <f>IF(H15="","",H15)</f>
        <v>Albumin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 t="str">
        <f>IF(T15="","",T15)</f>
        <v>kg</v>
      </c>
      <c r="U36" s="130"/>
      <c r="V36" s="130"/>
      <c r="W36" s="130"/>
      <c r="X36" s="133">
        <f>IF(X15="","",X15)</f>
        <v>11</v>
      </c>
      <c r="Y36" s="133"/>
      <c r="Z36" s="133"/>
      <c r="AA36" s="133"/>
      <c r="AB36" s="134">
        <f>IF(AB15="","",AB15)</f>
        <v>12290</v>
      </c>
      <c r="AC36" s="134"/>
      <c r="AD36" s="134"/>
      <c r="AE36" s="134"/>
      <c r="AF36" s="134"/>
      <c r="AG36" s="134"/>
      <c r="AH36" s="134"/>
      <c r="AI36" s="134"/>
      <c r="AJ36" s="135">
        <f>IF(AB36="","",X36*AB36)</f>
        <v>135190</v>
      </c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5">
        <f>IF(AJ36="","",AJ36*0.1)</f>
        <v>13519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0"/>
      <c r="BG36" s="130"/>
      <c r="BH36" s="130"/>
      <c r="BI36" s="131"/>
    </row>
    <row r="37" spans="2:61" ht="18" customHeight="1">
      <c r="B37" s="132">
        <f>IF(B16="","",B16)</f>
        <v>5</v>
      </c>
      <c r="C37" s="130"/>
      <c r="D37" s="130"/>
      <c r="E37" s="130">
        <f>IF(E16="","",E16)</f>
        <v>31</v>
      </c>
      <c r="F37" s="130"/>
      <c r="G37" s="130"/>
      <c r="H37" s="130" t="str">
        <f>IF(H16="","",H16)</f>
        <v>Alpha Lipoic Acid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 t="str">
        <f>IF(T16="","",T16)</f>
        <v>g</v>
      </c>
      <c r="U37" s="130"/>
      <c r="V37" s="130"/>
      <c r="W37" s="130"/>
      <c r="X37" s="133">
        <f>IF(X16="","",X16)</f>
        <v>12</v>
      </c>
      <c r="Y37" s="133"/>
      <c r="Z37" s="133"/>
      <c r="AA37" s="133"/>
      <c r="AB37" s="134">
        <f>IF(AB16="","",AB16)</f>
        <v>25840</v>
      </c>
      <c r="AC37" s="134"/>
      <c r="AD37" s="134"/>
      <c r="AE37" s="134"/>
      <c r="AF37" s="134"/>
      <c r="AG37" s="134"/>
      <c r="AH37" s="134"/>
      <c r="AI37" s="134"/>
      <c r="AJ37" s="135">
        <f>IF(AB37="","",X37*AB37)</f>
        <v>310080</v>
      </c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5">
        <f>IF(AJ37="","",AJ37*0.1)</f>
        <v>31008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0"/>
      <c r="BG37" s="130"/>
      <c r="BH37" s="130"/>
      <c r="BI37" s="131"/>
    </row>
    <row r="38" spans="2:61" ht="18" customHeight="1">
      <c r="B38" s="129">
        <f>IF(B17="","",B17)</f>
      </c>
      <c r="C38" s="114"/>
      <c r="D38" s="114"/>
      <c r="E38" s="114">
        <f>IF(E17="","",E17)</f>
      </c>
      <c r="F38" s="114"/>
      <c r="G38" s="114"/>
      <c r="H38" s="114">
        <f>IF(H17="","",H17)</f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>
        <f>IF(T17="","",T17)</f>
      </c>
      <c r="U38" s="114"/>
      <c r="V38" s="114"/>
      <c r="W38" s="114"/>
      <c r="X38" s="127">
        <f>IF(X17="","",X17)</f>
      </c>
      <c r="Y38" s="127"/>
      <c r="Z38" s="127"/>
      <c r="AA38" s="127"/>
      <c r="AB38" s="127">
        <f>IF(AB17="","",AB17)</f>
      </c>
      <c r="AC38" s="127"/>
      <c r="AD38" s="127"/>
      <c r="AE38" s="127"/>
      <c r="AF38" s="127"/>
      <c r="AG38" s="127"/>
      <c r="AH38" s="127"/>
      <c r="AI38" s="127"/>
      <c r="AJ38" s="128">
        <f>IF(AB38="","",X38*AB38)</f>
      </c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8">
        <f>IF(AJ38="","",AJ38*0.1)</f>
      </c>
      <c r="AW38" s="127"/>
      <c r="AX38" s="127"/>
      <c r="AY38" s="127"/>
      <c r="AZ38" s="127"/>
      <c r="BA38" s="127"/>
      <c r="BB38" s="127"/>
      <c r="BC38" s="127"/>
      <c r="BD38" s="127"/>
      <c r="BE38" s="127"/>
      <c r="BF38" s="114"/>
      <c r="BG38" s="114"/>
      <c r="BH38" s="114"/>
      <c r="BI38" s="115"/>
    </row>
    <row r="39" spans="2:61" ht="5.25" customHeight="1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8"/>
    </row>
    <row r="40" spans="2:61" ht="18" customHeight="1">
      <c r="B40" s="56"/>
      <c r="C40" s="116" t="s">
        <v>270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 t="s">
        <v>271</v>
      </c>
      <c r="N40" s="118"/>
      <c r="O40" s="118"/>
      <c r="P40" s="118"/>
      <c r="Q40" s="118"/>
      <c r="R40" s="118"/>
      <c r="S40" s="118"/>
      <c r="T40" s="118"/>
      <c r="U40" s="118" t="s">
        <v>272</v>
      </c>
      <c r="V40" s="118"/>
      <c r="W40" s="118"/>
      <c r="X40" s="118"/>
      <c r="Y40" s="118"/>
      <c r="Z40" s="118"/>
      <c r="AA40" s="118"/>
      <c r="AB40" s="118"/>
      <c r="AC40" s="118" t="s">
        <v>273</v>
      </c>
      <c r="AD40" s="118"/>
      <c r="AE40" s="118"/>
      <c r="AF40" s="118"/>
      <c r="AG40" s="118"/>
      <c r="AH40" s="118"/>
      <c r="AI40" s="118"/>
      <c r="AJ40" s="118"/>
      <c r="AK40" s="118" t="s">
        <v>274</v>
      </c>
      <c r="AL40" s="118"/>
      <c r="AM40" s="118"/>
      <c r="AN40" s="118"/>
      <c r="AO40" s="118"/>
      <c r="AP40" s="118"/>
      <c r="AQ40" s="118"/>
      <c r="AR40" s="118"/>
      <c r="AS40" s="119"/>
      <c r="AT40" s="120" t="s">
        <v>275</v>
      </c>
      <c r="AU40" s="121"/>
      <c r="AV40" s="121"/>
      <c r="AW40" s="121"/>
      <c r="AX40" s="121"/>
      <c r="AY40" s="121"/>
      <c r="AZ40" s="121"/>
      <c r="BA40" s="121" t="s">
        <v>276</v>
      </c>
      <c r="BB40" s="121"/>
      <c r="BC40" s="121"/>
      <c r="BD40" s="121"/>
      <c r="BE40" s="121"/>
      <c r="BF40" s="121" t="s">
        <v>277</v>
      </c>
      <c r="BG40" s="121"/>
      <c r="BH40" s="123"/>
      <c r="BI40" s="58"/>
    </row>
    <row r="41" spans="2:61" ht="18" customHeight="1">
      <c r="B41" s="56"/>
      <c r="C41" s="125">
        <f>IF(X35="","",SUM(AJ35:AU38,AV35:BE38)*1.1)</f>
        <v>1441073.7000000002</v>
      </c>
      <c r="D41" s="126"/>
      <c r="E41" s="126"/>
      <c r="F41" s="126"/>
      <c r="G41" s="126"/>
      <c r="H41" s="126"/>
      <c r="I41" s="126"/>
      <c r="J41" s="126"/>
      <c r="K41" s="126"/>
      <c r="L41" s="111"/>
      <c r="M41" s="111">
        <f>IF(M20="","",M20)</f>
      </c>
      <c r="N41" s="112"/>
      <c r="O41" s="112"/>
      <c r="P41" s="112"/>
      <c r="Q41" s="112"/>
      <c r="R41" s="112"/>
      <c r="S41" s="112"/>
      <c r="T41" s="112"/>
      <c r="U41" s="112">
        <f>IF(U20="","",U20)</f>
      </c>
      <c r="V41" s="112"/>
      <c r="W41" s="112"/>
      <c r="X41" s="112"/>
      <c r="Y41" s="112"/>
      <c r="Z41" s="112"/>
      <c r="AA41" s="112"/>
      <c r="AB41" s="112"/>
      <c r="AC41" s="112">
        <f>IF(AC20="","",AC20)</f>
      </c>
      <c r="AD41" s="112"/>
      <c r="AE41" s="112"/>
      <c r="AF41" s="112"/>
      <c r="AG41" s="112"/>
      <c r="AH41" s="112"/>
      <c r="AI41" s="112"/>
      <c r="AJ41" s="112"/>
      <c r="AK41" s="112">
        <f>IF(AK20="","",AK20)</f>
        <v>1441073.7000000002</v>
      </c>
      <c r="AL41" s="112"/>
      <c r="AM41" s="112"/>
      <c r="AN41" s="112"/>
      <c r="AO41" s="112"/>
      <c r="AP41" s="112"/>
      <c r="AQ41" s="112"/>
      <c r="AR41" s="112"/>
      <c r="AS41" s="113"/>
      <c r="AT41" s="122"/>
      <c r="AU41" s="110"/>
      <c r="AV41" s="110"/>
      <c r="AW41" s="110"/>
      <c r="AX41" s="110"/>
      <c r="AY41" s="110"/>
      <c r="AZ41" s="110"/>
      <c r="BA41" s="110" t="s">
        <v>231</v>
      </c>
      <c r="BB41" s="110"/>
      <c r="BC41" s="110"/>
      <c r="BD41" s="110"/>
      <c r="BE41" s="110"/>
      <c r="BF41" s="110"/>
      <c r="BG41" s="110"/>
      <c r="BH41" s="124"/>
      <c r="BI41" s="58"/>
    </row>
    <row r="42" spans="2:61" ht="5.25" customHeight="1" thickBot="1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1"/>
    </row>
  </sheetData>
  <sheetProtection/>
  <protectedRanges>
    <protectedRange password="C7A7" sqref="AP2:AW2 AZ2:BG2 AP3:BI3 AO4:BI4 AO5:AX6 BA5:BI6 AO7:BI8 AO9:AV9 AY9:BI9 U9:AE9 K9:R9 K7:AE8 K5:T6 W5:AE6 K4:AE4 B12:I12 BD11:BI12 BF14:BI17 M20:AJ20 B14:AI17" name="범위1"/>
  </protectedRanges>
  <mergeCells count="328">
    <mergeCell ref="B2:Y3"/>
    <mergeCell ref="Z2:Z3"/>
    <mergeCell ref="AA2:AH2"/>
    <mergeCell ref="AI2:AI3"/>
    <mergeCell ref="AJ2:AO2"/>
    <mergeCell ref="AP2:AW2"/>
    <mergeCell ref="AX2:AY2"/>
    <mergeCell ref="AZ2:BG2"/>
    <mergeCell ref="BH2:BI2"/>
    <mergeCell ref="AA3:AH3"/>
    <mergeCell ref="AJ3:AO3"/>
    <mergeCell ref="AP3:AR3"/>
    <mergeCell ref="AS3:AU3"/>
    <mergeCell ref="AV3:AW3"/>
    <mergeCell ref="AX3:AZ3"/>
    <mergeCell ref="BA3:BC3"/>
    <mergeCell ref="BD3:BF3"/>
    <mergeCell ref="BG3:BI3"/>
    <mergeCell ref="B4:D9"/>
    <mergeCell ref="E4:J4"/>
    <mergeCell ref="K4:AE4"/>
    <mergeCell ref="AF4:AH9"/>
    <mergeCell ref="E6:J6"/>
    <mergeCell ref="U6:V6"/>
    <mergeCell ref="E9:J9"/>
    <mergeCell ref="K9:R9"/>
    <mergeCell ref="S9:T9"/>
    <mergeCell ref="U9:AE9"/>
    <mergeCell ref="AI4:AN4"/>
    <mergeCell ref="AO4:BI4"/>
    <mergeCell ref="E5:J5"/>
    <mergeCell ref="K5:T6"/>
    <mergeCell ref="U5:V5"/>
    <mergeCell ref="W5:AE6"/>
    <mergeCell ref="AI5:AN5"/>
    <mergeCell ref="AO5:AX6"/>
    <mergeCell ref="AY5:AZ5"/>
    <mergeCell ref="BA5:BI6"/>
    <mergeCell ref="AI6:AN6"/>
    <mergeCell ref="AY6:AZ6"/>
    <mergeCell ref="E7:J7"/>
    <mergeCell ref="K7:AE8"/>
    <mergeCell ref="AI7:AN7"/>
    <mergeCell ref="AO7:BI8"/>
    <mergeCell ref="E8:J8"/>
    <mergeCell ref="AI8:AN8"/>
    <mergeCell ref="AI9:AN9"/>
    <mergeCell ref="AO9:AV9"/>
    <mergeCell ref="AW9:AX9"/>
    <mergeCell ref="AY9:BI9"/>
    <mergeCell ref="B10:I10"/>
    <mergeCell ref="J10:AI10"/>
    <mergeCell ref="AJ10:BC10"/>
    <mergeCell ref="BD10:BI10"/>
    <mergeCell ref="B11:E11"/>
    <mergeCell ref="F11:G11"/>
    <mergeCell ref="H11:I11"/>
    <mergeCell ref="J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I12"/>
    <mergeCell ref="B12:E12"/>
    <mergeCell ref="F12:G12"/>
    <mergeCell ref="H12:I12"/>
    <mergeCell ref="J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V12:AW12"/>
    <mergeCell ref="AX12:AY12"/>
    <mergeCell ref="AZ12:BA12"/>
    <mergeCell ref="AL12:AM12"/>
    <mergeCell ref="AN12:AO12"/>
    <mergeCell ref="AP12:AQ12"/>
    <mergeCell ref="AR12:AS12"/>
    <mergeCell ref="BB12:BC12"/>
    <mergeCell ref="B13:D13"/>
    <mergeCell ref="E13:G13"/>
    <mergeCell ref="H13:S13"/>
    <mergeCell ref="T13:W13"/>
    <mergeCell ref="X13:AA13"/>
    <mergeCell ref="AB13:AI13"/>
    <mergeCell ref="AJ13:AU13"/>
    <mergeCell ref="AV13:BE13"/>
    <mergeCell ref="AT12:AU12"/>
    <mergeCell ref="BF13:BI13"/>
    <mergeCell ref="B14:D14"/>
    <mergeCell ref="E14:G14"/>
    <mergeCell ref="H14:S14"/>
    <mergeCell ref="T14:W14"/>
    <mergeCell ref="X14:AA14"/>
    <mergeCell ref="AB14:AI14"/>
    <mergeCell ref="AJ14:AU14"/>
    <mergeCell ref="AV14:BE14"/>
    <mergeCell ref="BF14:BI14"/>
    <mergeCell ref="B15:D15"/>
    <mergeCell ref="E15:G15"/>
    <mergeCell ref="H15:S15"/>
    <mergeCell ref="T15:W15"/>
    <mergeCell ref="X15:AA15"/>
    <mergeCell ref="AB15:AI15"/>
    <mergeCell ref="AJ15:AU15"/>
    <mergeCell ref="AV15:BE15"/>
    <mergeCell ref="BF15:BI15"/>
    <mergeCell ref="B16:D16"/>
    <mergeCell ref="E16:G16"/>
    <mergeCell ref="H16:S16"/>
    <mergeCell ref="T16:W16"/>
    <mergeCell ref="X16:AA16"/>
    <mergeCell ref="AB16:AI16"/>
    <mergeCell ref="AJ16:AU16"/>
    <mergeCell ref="AV16:BE16"/>
    <mergeCell ref="BF16:BI16"/>
    <mergeCell ref="C20:L20"/>
    <mergeCell ref="X17:AA17"/>
    <mergeCell ref="AB17:AI17"/>
    <mergeCell ref="AJ17:AU17"/>
    <mergeCell ref="B17:D17"/>
    <mergeCell ref="E17:G17"/>
    <mergeCell ref="H17:S17"/>
    <mergeCell ref="T17:W17"/>
    <mergeCell ref="C19:L19"/>
    <mergeCell ref="M19:T19"/>
    <mergeCell ref="U19:AB19"/>
    <mergeCell ref="AC19:AJ19"/>
    <mergeCell ref="U20:AB20"/>
    <mergeCell ref="AC20:AJ20"/>
    <mergeCell ref="AK20:AS20"/>
    <mergeCell ref="BF17:BI17"/>
    <mergeCell ref="AK19:AS19"/>
    <mergeCell ref="AT19:AZ20"/>
    <mergeCell ref="BA19:BE19"/>
    <mergeCell ref="BF19:BH20"/>
    <mergeCell ref="AV17:BE17"/>
    <mergeCell ref="BA20:BE20"/>
    <mergeCell ref="B23:Y24"/>
    <mergeCell ref="Z23:Z24"/>
    <mergeCell ref="AA23:AH23"/>
    <mergeCell ref="AI23:AI24"/>
    <mergeCell ref="AJ23:AO23"/>
    <mergeCell ref="AP23:AW23"/>
    <mergeCell ref="AX23:AY23"/>
    <mergeCell ref="AZ23:BG23"/>
    <mergeCell ref="M20:T20"/>
    <mergeCell ref="BH23:BI23"/>
    <mergeCell ref="AA24:AH24"/>
    <mergeCell ref="AJ24:AO24"/>
    <mergeCell ref="AP24:AR24"/>
    <mergeCell ref="AS24:AU24"/>
    <mergeCell ref="AV24:AW24"/>
    <mergeCell ref="AX24:AZ24"/>
    <mergeCell ref="BA24:BC24"/>
    <mergeCell ref="BD24:BF24"/>
    <mergeCell ref="BG24:BI24"/>
    <mergeCell ref="B25:D30"/>
    <mergeCell ref="E25:J25"/>
    <mergeCell ref="K25:AE25"/>
    <mergeCell ref="AF25:AH30"/>
    <mergeCell ref="E27:J27"/>
    <mergeCell ref="U27:V27"/>
    <mergeCell ref="E30:J30"/>
    <mergeCell ref="K30:R30"/>
    <mergeCell ref="S30:T30"/>
    <mergeCell ref="U30:AE30"/>
    <mergeCell ref="AI25:AN25"/>
    <mergeCell ref="AO25:BI25"/>
    <mergeCell ref="E26:J26"/>
    <mergeCell ref="K26:T27"/>
    <mergeCell ref="U26:V26"/>
    <mergeCell ref="W26:AE27"/>
    <mergeCell ref="AI26:AN26"/>
    <mergeCell ref="AO26:AX27"/>
    <mergeCell ref="AY26:AZ26"/>
    <mergeCell ref="BA26:BI27"/>
    <mergeCell ref="AI27:AN27"/>
    <mergeCell ref="AY27:AZ27"/>
    <mergeCell ref="E28:J28"/>
    <mergeCell ref="K28:AE29"/>
    <mergeCell ref="AI28:AN28"/>
    <mergeCell ref="AO28:BI29"/>
    <mergeCell ref="E29:J29"/>
    <mergeCell ref="AI29:AN29"/>
    <mergeCell ref="AI30:AN30"/>
    <mergeCell ref="AO30:AV30"/>
    <mergeCell ref="AW30:AX30"/>
    <mergeCell ref="AY30:BI30"/>
    <mergeCell ref="B31:I31"/>
    <mergeCell ref="J31:AI31"/>
    <mergeCell ref="AJ31:BC31"/>
    <mergeCell ref="BD31:BI31"/>
    <mergeCell ref="B32:E32"/>
    <mergeCell ref="F32:G32"/>
    <mergeCell ref="H32:I32"/>
    <mergeCell ref="J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D32:BI33"/>
    <mergeCell ref="B33:E33"/>
    <mergeCell ref="F33:G33"/>
    <mergeCell ref="H33:I33"/>
    <mergeCell ref="J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V33:AW33"/>
    <mergeCell ref="AX33:AY33"/>
    <mergeCell ref="AZ33:BA33"/>
    <mergeCell ref="AL33:AM33"/>
    <mergeCell ref="AN33:AO33"/>
    <mergeCell ref="AP33:AQ33"/>
    <mergeCell ref="AR33:AS33"/>
    <mergeCell ref="BB33:BC33"/>
    <mergeCell ref="B34:D34"/>
    <mergeCell ref="E34:G34"/>
    <mergeCell ref="H34:S34"/>
    <mergeCell ref="T34:W34"/>
    <mergeCell ref="X34:AA34"/>
    <mergeCell ref="AB34:AI34"/>
    <mergeCell ref="AJ34:AU34"/>
    <mergeCell ref="AV34:BE34"/>
    <mergeCell ref="AT33:AU33"/>
    <mergeCell ref="BF34:BI34"/>
    <mergeCell ref="B35:D35"/>
    <mergeCell ref="E35:G35"/>
    <mergeCell ref="H35:S35"/>
    <mergeCell ref="T35:W35"/>
    <mergeCell ref="X35:AA35"/>
    <mergeCell ref="AB35:AI35"/>
    <mergeCell ref="AJ35:AU35"/>
    <mergeCell ref="AV35:BE35"/>
    <mergeCell ref="BF35:BI35"/>
    <mergeCell ref="B36:D36"/>
    <mergeCell ref="E36:G36"/>
    <mergeCell ref="H36:S36"/>
    <mergeCell ref="T36:W36"/>
    <mergeCell ref="X36:AA36"/>
    <mergeCell ref="AB36:AI36"/>
    <mergeCell ref="AJ36:AU36"/>
    <mergeCell ref="AV36:BE36"/>
    <mergeCell ref="BF36:BI36"/>
    <mergeCell ref="B37:D37"/>
    <mergeCell ref="E37:G37"/>
    <mergeCell ref="H37:S37"/>
    <mergeCell ref="T37:W37"/>
    <mergeCell ref="X37:AA37"/>
    <mergeCell ref="AB37:AI37"/>
    <mergeCell ref="AJ37:AU37"/>
    <mergeCell ref="AV37:BE37"/>
    <mergeCell ref="BF37:BI37"/>
    <mergeCell ref="B38:D38"/>
    <mergeCell ref="E38:G38"/>
    <mergeCell ref="H38:S38"/>
    <mergeCell ref="T38:W38"/>
    <mergeCell ref="X38:AA38"/>
    <mergeCell ref="AB38:AI38"/>
    <mergeCell ref="AJ38:AU38"/>
    <mergeCell ref="AV38:BE38"/>
    <mergeCell ref="BF38:BI38"/>
    <mergeCell ref="C40:L40"/>
    <mergeCell ref="M40:T40"/>
    <mergeCell ref="U40:AB40"/>
    <mergeCell ref="AC40:AJ40"/>
    <mergeCell ref="AK40:AS40"/>
    <mergeCell ref="AT40:AZ41"/>
    <mergeCell ref="BA40:BE40"/>
    <mergeCell ref="BF40:BH41"/>
    <mergeCell ref="C41:L41"/>
    <mergeCell ref="BA41:BE41"/>
    <mergeCell ref="M41:T41"/>
    <mergeCell ref="U41:AB41"/>
    <mergeCell ref="AC41:AJ41"/>
    <mergeCell ref="AK41:AS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A3" sqref="A3"/>
    </sheetView>
  </sheetViews>
  <sheetFormatPr defaultColWidth="8.88671875" defaultRowHeight="13.5"/>
  <cols>
    <col min="1" max="1" width="13.88671875" style="0" bestFit="1" customWidth="1"/>
    <col min="3" max="3" width="15.10546875" style="0" bestFit="1" customWidth="1"/>
    <col min="4" max="4" width="29.99609375" style="0" bestFit="1" customWidth="1"/>
    <col min="5" max="5" width="13.6640625" style="5" bestFit="1" customWidth="1"/>
  </cols>
  <sheetData>
    <row r="3" spans="1:7" ht="13.5">
      <c r="A3" s="13" t="s">
        <v>98</v>
      </c>
      <c r="B3" s="13" t="s">
        <v>99</v>
      </c>
      <c r="C3" s="13" t="s">
        <v>100</v>
      </c>
      <c r="D3" s="13" t="s">
        <v>101</v>
      </c>
      <c r="E3" s="13" t="s">
        <v>102</v>
      </c>
      <c r="F3" s="13" t="s">
        <v>103</v>
      </c>
      <c r="G3" s="13" t="s">
        <v>104</v>
      </c>
    </row>
    <row r="4" spans="1:7" ht="13.5">
      <c r="A4" s="3" t="s">
        <v>0</v>
      </c>
      <c r="B4" s="1" t="s">
        <v>1</v>
      </c>
      <c r="C4" s="4" t="s">
        <v>19</v>
      </c>
      <c r="D4" s="2" t="s">
        <v>41</v>
      </c>
      <c r="E4" s="27" t="s">
        <v>154</v>
      </c>
      <c r="F4" s="1" t="s">
        <v>59</v>
      </c>
      <c r="G4" s="1" t="s">
        <v>65</v>
      </c>
    </row>
    <row r="5" spans="1:7" ht="13.5">
      <c r="A5" s="3" t="s">
        <v>2</v>
      </c>
      <c r="B5" s="1" t="s">
        <v>3</v>
      </c>
      <c r="C5" s="4" t="s">
        <v>20</v>
      </c>
      <c r="D5" s="2" t="s">
        <v>42</v>
      </c>
      <c r="E5" s="27" t="s">
        <v>155</v>
      </c>
      <c r="F5" s="1" t="s">
        <v>60</v>
      </c>
      <c r="G5" s="1" t="s">
        <v>66</v>
      </c>
    </row>
    <row r="6" spans="1:7" ht="13.5">
      <c r="A6" s="3" t="s">
        <v>4</v>
      </c>
      <c r="B6" s="1" t="s">
        <v>5</v>
      </c>
      <c r="C6" s="4" t="s">
        <v>21</v>
      </c>
      <c r="D6" s="2" t="s">
        <v>43</v>
      </c>
      <c r="E6" s="27" t="s">
        <v>156</v>
      </c>
      <c r="F6" s="1" t="s">
        <v>60</v>
      </c>
      <c r="G6" s="1" t="s">
        <v>68</v>
      </c>
    </row>
    <row r="7" spans="1:7" ht="13.5">
      <c r="A7" s="3" t="s">
        <v>6</v>
      </c>
      <c r="B7" s="1" t="s">
        <v>7</v>
      </c>
      <c r="C7" s="4" t="s">
        <v>40</v>
      </c>
      <c r="D7" s="2" t="s">
        <v>168</v>
      </c>
      <c r="E7" s="27" t="s">
        <v>169</v>
      </c>
      <c r="F7" s="1" t="s">
        <v>60</v>
      </c>
      <c r="G7" s="1" t="s">
        <v>66</v>
      </c>
    </row>
    <row r="8" spans="1:7" ht="13.5">
      <c r="A8" s="3" t="s">
        <v>278</v>
      </c>
      <c r="B8" s="1" t="s">
        <v>1</v>
      </c>
      <c r="C8" s="4" t="s">
        <v>22</v>
      </c>
      <c r="D8" s="2" t="s">
        <v>44</v>
      </c>
      <c r="E8" s="3" t="s">
        <v>157</v>
      </c>
      <c r="F8" s="1" t="s">
        <v>60</v>
      </c>
      <c r="G8" s="1" t="s">
        <v>66</v>
      </c>
    </row>
    <row r="9" spans="1:7" ht="13.5">
      <c r="A9" s="3" t="s">
        <v>8</v>
      </c>
      <c r="B9" s="1" t="s">
        <v>9</v>
      </c>
      <c r="C9" s="4" t="s">
        <v>23</v>
      </c>
      <c r="D9" s="2" t="s">
        <v>45</v>
      </c>
      <c r="E9" s="3" t="s">
        <v>158</v>
      </c>
      <c r="F9" s="1" t="s">
        <v>60</v>
      </c>
      <c r="G9" s="1" t="s">
        <v>66</v>
      </c>
    </row>
    <row r="10" spans="1:7" ht="13.5">
      <c r="A10" s="3" t="s">
        <v>10</v>
      </c>
      <c r="B10" s="1" t="s">
        <v>71</v>
      </c>
      <c r="C10" s="4" t="s">
        <v>24</v>
      </c>
      <c r="D10" s="2" t="s">
        <v>46</v>
      </c>
      <c r="E10" s="3" t="s">
        <v>159</v>
      </c>
      <c r="F10" s="1" t="s">
        <v>61</v>
      </c>
      <c r="G10" s="1" t="s">
        <v>63</v>
      </c>
    </row>
    <row r="11" spans="1:7" ht="13.5">
      <c r="A11" s="3" t="s">
        <v>2</v>
      </c>
      <c r="B11" s="1" t="s">
        <v>72</v>
      </c>
      <c r="C11" s="4" t="s">
        <v>25</v>
      </c>
      <c r="D11" s="2" t="s">
        <v>47</v>
      </c>
      <c r="E11" s="3" t="s">
        <v>160</v>
      </c>
      <c r="F11" s="1" t="s">
        <v>62</v>
      </c>
      <c r="G11" s="1" t="s">
        <v>64</v>
      </c>
    </row>
    <row r="12" spans="1:7" ht="13.5">
      <c r="A12" s="3" t="s">
        <v>73</v>
      </c>
      <c r="B12" s="1" t="s">
        <v>84</v>
      </c>
      <c r="C12" s="4" t="s">
        <v>26</v>
      </c>
      <c r="D12" s="2" t="s">
        <v>11</v>
      </c>
      <c r="E12" s="3" t="s">
        <v>170</v>
      </c>
      <c r="F12" s="1" t="s">
        <v>59</v>
      </c>
      <c r="G12" s="1" t="s">
        <v>69</v>
      </c>
    </row>
    <row r="13" spans="1:7" ht="13.5">
      <c r="A13" s="3" t="s">
        <v>12</v>
      </c>
      <c r="B13" s="1" t="s">
        <v>74</v>
      </c>
      <c r="C13" s="4" t="s">
        <v>27</v>
      </c>
      <c r="D13" s="2" t="s">
        <v>48</v>
      </c>
      <c r="E13" s="3" t="s">
        <v>171</v>
      </c>
      <c r="F13" s="1" t="s">
        <v>62</v>
      </c>
      <c r="G13" s="1" t="s">
        <v>64</v>
      </c>
    </row>
    <row r="14" spans="1:7" ht="13.5">
      <c r="A14" s="3" t="s">
        <v>13</v>
      </c>
      <c r="B14" s="1" t="s">
        <v>14</v>
      </c>
      <c r="C14" s="4" t="s">
        <v>28</v>
      </c>
      <c r="D14" s="2" t="s">
        <v>49</v>
      </c>
      <c r="E14" s="3" t="s">
        <v>162</v>
      </c>
      <c r="F14" s="1" t="s">
        <v>62</v>
      </c>
      <c r="G14" s="1" t="s">
        <v>64</v>
      </c>
    </row>
    <row r="15" spans="1:7" ht="13.5">
      <c r="A15" s="3" t="s">
        <v>15</v>
      </c>
      <c r="B15" s="1" t="s">
        <v>75</v>
      </c>
      <c r="C15" s="4" t="s">
        <v>29</v>
      </c>
      <c r="D15" s="2" t="s">
        <v>167</v>
      </c>
      <c r="E15" s="3" t="s">
        <v>172</v>
      </c>
      <c r="F15" s="1" t="s">
        <v>62</v>
      </c>
      <c r="G15" s="1" t="s">
        <v>64</v>
      </c>
    </row>
    <row r="16" spans="1:7" ht="13.5">
      <c r="A16" s="3" t="s">
        <v>16</v>
      </c>
      <c r="B16" s="1" t="s">
        <v>76</v>
      </c>
      <c r="C16" s="4" t="s">
        <v>30</v>
      </c>
      <c r="D16" s="2" t="s">
        <v>50</v>
      </c>
      <c r="E16" s="3" t="s">
        <v>163</v>
      </c>
      <c r="F16" s="1" t="s">
        <v>62</v>
      </c>
      <c r="G16" s="1" t="s">
        <v>64</v>
      </c>
    </row>
    <row r="17" spans="1:7" ht="13.5">
      <c r="A17" s="3" t="s">
        <v>10</v>
      </c>
      <c r="B17" s="1" t="s">
        <v>77</v>
      </c>
      <c r="C17" s="4" t="s">
        <v>31</v>
      </c>
      <c r="D17" s="2" t="s">
        <v>51</v>
      </c>
      <c r="E17" s="3" t="s">
        <v>159</v>
      </c>
      <c r="F17" s="1" t="s">
        <v>59</v>
      </c>
      <c r="G17" s="1" t="s">
        <v>70</v>
      </c>
    </row>
    <row r="18" spans="1:7" ht="13.5">
      <c r="A18" s="3" t="s">
        <v>17</v>
      </c>
      <c r="B18" s="1" t="s">
        <v>78</v>
      </c>
      <c r="C18" s="4" t="s">
        <v>32</v>
      </c>
      <c r="D18" s="2" t="s">
        <v>52</v>
      </c>
      <c r="E18" s="3" t="s">
        <v>161</v>
      </c>
      <c r="F18" s="1" t="s">
        <v>60</v>
      </c>
      <c r="G18" s="1" t="s">
        <v>66</v>
      </c>
    </row>
    <row r="19" spans="1:7" ht="13.5">
      <c r="A19" s="3" t="s">
        <v>13</v>
      </c>
      <c r="B19" s="1" t="s">
        <v>14</v>
      </c>
      <c r="C19" s="4" t="s">
        <v>39</v>
      </c>
      <c r="D19" s="2" t="s">
        <v>53</v>
      </c>
      <c r="E19" s="3" t="s">
        <v>164</v>
      </c>
      <c r="F19" s="1" t="s">
        <v>60</v>
      </c>
      <c r="G19" s="1" t="s">
        <v>66</v>
      </c>
    </row>
    <row r="20" spans="1:7" ht="13.5">
      <c r="A20" s="3" t="s">
        <v>2</v>
      </c>
      <c r="B20" s="1" t="s">
        <v>79</v>
      </c>
      <c r="C20" s="4" t="s">
        <v>33</v>
      </c>
      <c r="D20" s="2" t="s">
        <v>54</v>
      </c>
      <c r="E20" s="3" t="s">
        <v>160</v>
      </c>
      <c r="F20" s="1" t="s">
        <v>61</v>
      </c>
      <c r="G20" s="1" t="s">
        <v>63</v>
      </c>
    </row>
    <row r="21" spans="1:7" ht="13.5">
      <c r="A21" s="3" t="s">
        <v>67</v>
      </c>
      <c r="B21" s="1" t="s">
        <v>80</v>
      </c>
      <c r="C21" s="4" t="s">
        <v>34</v>
      </c>
      <c r="D21" s="2" t="s">
        <v>55</v>
      </c>
      <c r="E21" s="3" t="s">
        <v>165</v>
      </c>
      <c r="F21" s="1" t="s">
        <v>60</v>
      </c>
      <c r="G21" s="1" t="s">
        <v>66</v>
      </c>
    </row>
    <row r="22" spans="1:7" ht="13.5">
      <c r="A22" s="3" t="s">
        <v>10</v>
      </c>
      <c r="B22" s="1" t="s">
        <v>81</v>
      </c>
      <c r="C22" s="4" t="s">
        <v>35</v>
      </c>
      <c r="D22" s="2" t="s">
        <v>56</v>
      </c>
      <c r="E22" s="3" t="s">
        <v>159</v>
      </c>
      <c r="F22" s="1" t="s">
        <v>60</v>
      </c>
      <c r="G22" s="1" t="s">
        <v>70</v>
      </c>
    </row>
    <row r="23" spans="1:7" ht="13.5">
      <c r="A23" s="3" t="s">
        <v>279</v>
      </c>
      <c r="B23" s="1" t="s">
        <v>280</v>
      </c>
      <c r="C23" s="4" t="s">
        <v>36</v>
      </c>
      <c r="D23" s="2" t="s">
        <v>281</v>
      </c>
      <c r="E23" s="3" t="s">
        <v>166</v>
      </c>
      <c r="F23" s="1" t="s">
        <v>59</v>
      </c>
      <c r="G23" s="1" t="s">
        <v>65</v>
      </c>
    </row>
    <row r="24" spans="1:7" ht="13.5">
      <c r="A24" s="3" t="s">
        <v>18</v>
      </c>
      <c r="B24" s="1" t="s">
        <v>82</v>
      </c>
      <c r="C24" s="4" t="s">
        <v>37</v>
      </c>
      <c r="D24" s="2" t="s">
        <v>57</v>
      </c>
      <c r="E24" s="3" t="s">
        <v>173</v>
      </c>
      <c r="F24" s="1" t="s">
        <v>62</v>
      </c>
      <c r="G24" s="1" t="s">
        <v>64</v>
      </c>
    </row>
    <row r="25" spans="1:7" ht="13.5">
      <c r="A25" s="3" t="s">
        <v>83</v>
      </c>
      <c r="B25" s="1" t="s">
        <v>85</v>
      </c>
      <c r="C25" s="4" t="s">
        <v>38</v>
      </c>
      <c r="D25" s="2" t="s">
        <v>58</v>
      </c>
      <c r="E25" s="3" t="s">
        <v>174</v>
      </c>
      <c r="F25" s="1" t="s">
        <v>62</v>
      </c>
      <c r="G25" s="1" t="s">
        <v>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20"/>
  <sheetViews>
    <sheetView workbookViewId="0" topLeftCell="A1">
      <selection activeCell="B3" sqref="B3"/>
    </sheetView>
  </sheetViews>
  <sheetFormatPr defaultColWidth="8.88671875" defaultRowHeight="13.5"/>
  <cols>
    <col min="1" max="1" width="2.77734375" style="14" customWidth="1"/>
    <col min="2" max="2" width="11.5546875" style="14" bestFit="1" customWidth="1"/>
    <col min="3" max="3" width="20.5546875" style="14" bestFit="1" customWidth="1"/>
    <col min="4" max="4" width="9.99609375" style="14" customWidth="1"/>
    <col min="5" max="5" width="8.99609375" style="14" bestFit="1" customWidth="1"/>
    <col min="6" max="16384" width="8.88671875" style="14" customWidth="1"/>
  </cols>
  <sheetData>
    <row r="3" spans="2:5" ht="13.5">
      <c r="B3" s="13" t="s">
        <v>120</v>
      </c>
      <c r="C3" s="13" t="s">
        <v>121</v>
      </c>
      <c r="D3" s="13" t="s">
        <v>122</v>
      </c>
      <c r="E3" s="13" t="s">
        <v>123</v>
      </c>
    </row>
    <row r="4" spans="2:5" ht="13.5">
      <c r="B4" s="15" t="s">
        <v>129</v>
      </c>
      <c r="C4" s="16" t="s">
        <v>105</v>
      </c>
      <c r="D4" s="17" t="s">
        <v>126</v>
      </c>
      <c r="E4" s="18">
        <v>44050</v>
      </c>
    </row>
    <row r="5" spans="2:5" ht="13.5">
      <c r="B5" s="15" t="s">
        <v>130</v>
      </c>
      <c r="C5" s="16" t="s">
        <v>106</v>
      </c>
      <c r="D5" s="17" t="s">
        <v>125</v>
      </c>
      <c r="E5" s="18">
        <v>74570</v>
      </c>
    </row>
    <row r="6" spans="2:5" ht="13.5">
      <c r="B6" s="15" t="s">
        <v>131</v>
      </c>
      <c r="C6" s="16" t="s">
        <v>107</v>
      </c>
      <c r="D6" s="17" t="s">
        <v>125</v>
      </c>
      <c r="E6" s="18">
        <v>12290</v>
      </c>
    </row>
    <row r="7" spans="2:5" ht="13.5">
      <c r="B7" s="15" t="s">
        <v>132</v>
      </c>
      <c r="C7" s="16" t="s">
        <v>108</v>
      </c>
      <c r="D7" s="17" t="s">
        <v>124</v>
      </c>
      <c r="E7" s="18">
        <v>25840</v>
      </c>
    </row>
    <row r="8" spans="2:5" ht="13.5">
      <c r="B8" s="15" t="s">
        <v>133</v>
      </c>
      <c r="C8" s="16" t="s">
        <v>109</v>
      </c>
      <c r="D8" s="17" t="s">
        <v>125</v>
      </c>
      <c r="E8" s="18">
        <v>39970</v>
      </c>
    </row>
    <row r="9" spans="2:5" ht="13.5">
      <c r="B9" s="15" t="s">
        <v>134</v>
      </c>
      <c r="C9" s="16" t="s">
        <v>110</v>
      </c>
      <c r="D9" s="17" t="s">
        <v>126</v>
      </c>
      <c r="E9" s="18">
        <v>56850</v>
      </c>
    </row>
    <row r="10" spans="2:5" ht="13.5">
      <c r="B10" s="15" t="s">
        <v>135</v>
      </c>
      <c r="C10" s="16" t="s">
        <v>111</v>
      </c>
      <c r="D10" s="17" t="s">
        <v>125</v>
      </c>
      <c r="E10" s="18">
        <v>21970</v>
      </c>
    </row>
    <row r="11" spans="2:5" ht="13.5">
      <c r="B11" s="15" t="s">
        <v>136</v>
      </c>
      <c r="C11" s="16" t="s">
        <v>112</v>
      </c>
      <c r="D11" s="17" t="s">
        <v>124</v>
      </c>
      <c r="E11" s="18">
        <v>74930</v>
      </c>
    </row>
    <row r="12" spans="2:5" ht="13.5">
      <c r="B12" s="15" t="s">
        <v>137</v>
      </c>
      <c r="C12" s="16" t="s">
        <v>113</v>
      </c>
      <c r="D12" s="17" t="s">
        <v>125</v>
      </c>
      <c r="E12" s="18">
        <v>66920</v>
      </c>
    </row>
    <row r="13" spans="2:5" ht="13.5">
      <c r="B13" s="15" t="s">
        <v>138</v>
      </c>
      <c r="C13" s="16" t="s">
        <v>114</v>
      </c>
      <c r="D13" s="17" t="s">
        <v>124</v>
      </c>
      <c r="E13" s="18">
        <v>56880</v>
      </c>
    </row>
    <row r="14" spans="2:5" ht="13.5">
      <c r="B14" s="15" t="s">
        <v>139</v>
      </c>
      <c r="C14" s="16" t="s">
        <v>115</v>
      </c>
      <c r="D14" s="17" t="s">
        <v>125</v>
      </c>
      <c r="E14" s="18">
        <v>58720</v>
      </c>
    </row>
    <row r="15" spans="2:5" ht="13.5">
      <c r="B15" s="15" t="s">
        <v>140</v>
      </c>
      <c r="C15" s="16" t="s">
        <v>116</v>
      </c>
      <c r="D15" s="17" t="s">
        <v>124</v>
      </c>
      <c r="E15" s="18">
        <v>59960</v>
      </c>
    </row>
    <row r="16" spans="2:5" ht="13.5">
      <c r="B16" s="15" t="s">
        <v>141</v>
      </c>
      <c r="C16" s="16" t="s">
        <v>117</v>
      </c>
      <c r="D16" s="17" t="s">
        <v>127</v>
      </c>
      <c r="E16" s="18">
        <v>3920</v>
      </c>
    </row>
    <row r="17" spans="2:5" ht="13.5">
      <c r="B17" s="15" t="s">
        <v>142</v>
      </c>
      <c r="C17" s="16" t="s">
        <v>118</v>
      </c>
      <c r="D17" s="17" t="s">
        <v>125</v>
      </c>
      <c r="E17" s="18">
        <v>34670</v>
      </c>
    </row>
    <row r="18" spans="2:5" ht="13.5">
      <c r="B18" s="15" t="s">
        <v>143</v>
      </c>
      <c r="C18" s="16" t="s">
        <v>119</v>
      </c>
      <c r="D18" s="17" t="s">
        <v>128</v>
      </c>
      <c r="E18" s="18">
        <v>46980</v>
      </c>
    </row>
    <row r="20" ht="13.5">
      <c r="B20" s="1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Corporation.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세금계산서 만들기</dc:title>
  <dc:subject>세금계산서 만들기</dc:subject>
  <dc:creator>Exceller</dc:creator>
  <cp:keywords/>
  <dc:description>거래명세서와 세금계산서 만들기</dc:description>
  <cp:lastModifiedBy>Exceller</cp:lastModifiedBy>
  <dcterms:created xsi:type="dcterms:W3CDTF">2006-05-21T01:45:28Z</dcterms:created>
  <dcterms:modified xsi:type="dcterms:W3CDTF">2006-05-24T15:35:46Z</dcterms:modified>
  <cp:category/>
  <cp:version/>
  <cp:contentType/>
  <cp:contentStatus/>
</cp:coreProperties>
</file>