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40" windowHeight="8445" activeTab="0"/>
  </bookViews>
  <sheets>
    <sheet name="영화" sheetId="1" r:id="rId1"/>
  </sheets>
  <definedNames/>
  <calcPr fullCalcOnLoad="1"/>
</workbook>
</file>

<file path=xl/comments1.xml><?xml version="1.0" encoding="utf-8"?>
<comments xmlns="http://schemas.openxmlformats.org/spreadsheetml/2006/main">
  <authors>
    <author>OnRainbow</author>
  </authors>
  <commentList>
    <comment ref="L80" authorId="0">
      <text>
        <r>
          <rPr>
            <sz val="9"/>
            <rFont val="굴림"/>
            <family val="3"/>
          </rPr>
          <t xml:space="preserve">평균
</t>
        </r>
      </text>
    </comment>
    <comment ref="L85" authorId="0">
      <text>
        <r>
          <rPr>
            <sz val="9"/>
            <rFont val="굴림"/>
            <family val="3"/>
          </rPr>
          <t xml:space="preserve">평균
</t>
        </r>
      </text>
    </comment>
    <comment ref="L88" authorId="0">
      <text>
        <r>
          <rPr>
            <sz val="9"/>
            <rFont val="굴림"/>
            <family val="3"/>
          </rPr>
          <t xml:space="preserve">평균
</t>
        </r>
      </text>
    </comment>
    <comment ref="M67" authorId="0">
      <text>
        <r>
          <rPr>
            <sz val="9"/>
            <rFont val="굴림"/>
            <family val="3"/>
          </rPr>
          <t xml:space="preserve">※ 주의 :
2007년 추정액
계산에 한정된 수식 </t>
        </r>
      </text>
    </comment>
    <comment ref="I67" authorId="0">
      <text>
        <r>
          <rPr>
            <sz val="9"/>
            <rFont val="굴림"/>
            <family val="3"/>
          </rPr>
          <t xml:space="preserve">목록을 선택해보세요.
</t>
        </r>
      </text>
    </comment>
  </commentList>
</comments>
</file>

<file path=xl/sharedStrings.xml><?xml version="1.0" encoding="utf-8"?>
<sst xmlns="http://schemas.openxmlformats.org/spreadsheetml/2006/main" count="37" uniqueCount="22">
  <si>
    <t>한 국</t>
  </si>
  <si>
    <t>외 국</t>
  </si>
  <si>
    <t>전 체</t>
  </si>
  <si>
    <t>상영편수</t>
  </si>
  <si>
    <t>관객수</t>
  </si>
  <si>
    <t>매출액</t>
  </si>
  <si>
    <t>점유율(%)</t>
  </si>
  <si>
    <t>총계</t>
  </si>
  <si>
    <t>2006-2007</t>
  </si>
  <si>
    <t>조정계수</t>
  </si>
  <si>
    <t>년</t>
  </si>
  <si>
    <t>월</t>
  </si>
  <si>
    <t>매출액</t>
  </si>
  <si>
    <t>구분</t>
  </si>
  <si>
    <t>기간</t>
  </si>
  <si>
    <t>구성비</t>
  </si>
  <si>
    <t>반영율</t>
  </si>
  <si>
    <t>총계</t>
  </si>
  <si>
    <t>분기</t>
  </si>
  <si>
    <t>반기</t>
  </si>
  <si>
    <t>상반기</t>
  </si>
  <si>
    <t>하반기</t>
  </si>
</sst>
</file>

<file path=xl/styles.xml><?xml version="1.0" encoding="utf-8"?>
<styleSheet xmlns="http://schemas.openxmlformats.org/spreadsheetml/2006/main">
  <numFmts count="2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년&quot;"/>
    <numFmt numFmtId="181" formatCode="General&quot;월&quot;"/>
    <numFmt numFmtId="182" formatCode="0.0%"/>
    <numFmt numFmtId="183" formatCode="General&quot;분기&quot;"/>
    <numFmt numFmtId="184" formatCode="0.0"/>
  </numFmts>
  <fonts count="9">
    <font>
      <sz val="10"/>
      <name val="굴림체"/>
      <family val="3"/>
    </font>
    <font>
      <sz val="8"/>
      <name val="굴림체"/>
      <family val="3"/>
    </font>
    <font>
      <sz val="9"/>
      <name val="굴림체"/>
      <family val="3"/>
    </font>
    <font>
      <b/>
      <sz val="10"/>
      <color indexed="9"/>
      <name val="굴림체"/>
      <family val="3"/>
    </font>
    <font>
      <sz val="9"/>
      <name val="굴림"/>
      <family val="3"/>
    </font>
    <font>
      <b/>
      <sz val="9"/>
      <color indexed="9"/>
      <name val="굴림체"/>
      <family val="3"/>
    </font>
    <font>
      <b/>
      <sz val="8"/>
      <name val="굴림체"/>
      <family val="3"/>
    </font>
    <font>
      <sz val="9.5"/>
      <name val="굴림체"/>
      <family val="3"/>
    </font>
    <font>
      <sz val="8"/>
      <color indexed="10"/>
      <name val="굴림체"/>
      <family val="3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2" borderId="0" xfId="0" applyFont="1" applyFill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/>
    </xf>
    <xf numFmtId="180" fontId="2" fillId="3" borderId="2" xfId="0" applyNumberFormat="1" applyFont="1" applyFill="1" applyBorder="1" applyAlignment="1">
      <alignment horizontal="center" vertical="center"/>
    </xf>
    <xf numFmtId="180" fontId="2" fillId="3" borderId="3" xfId="0" applyNumberFormat="1" applyFont="1" applyFill="1" applyBorder="1" applyAlignment="1">
      <alignment horizontal="center" vertical="center"/>
    </xf>
    <xf numFmtId="180" fontId="2" fillId="3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1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182" fontId="2" fillId="0" borderId="7" xfId="15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4" borderId="4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182" fontId="2" fillId="4" borderId="2" xfId="15" applyNumberFormat="1" applyFont="1" applyFill="1" applyBorder="1" applyAlignment="1">
      <alignment vertical="center"/>
    </xf>
    <xf numFmtId="2" fontId="2" fillId="4" borderId="5" xfId="0" applyNumberFormat="1" applyFont="1" applyFill="1" applyBorder="1" applyAlignment="1">
      <alignment vertical="center"/>
    </xf>
    <xf numFmtId="10" fontId="2" fillId="4" borderId="4" xfId="0" applyNumberFormat="1" applyFont="1" applyFill="1" applyBorder="1" applyAlignment="1">
      <alignment vertical="center"/>
    </xf>
    <xf numFmtId="182" fontId="2" fillId="0" borderId="0" xfId="0" applyNumberFormat="1" applyFont="1" applyAlignment="1">
      <alignment vertical="center"/>
    </xf>
    <xf numFmtId="183" fontId="2" fillId="0" borderId="6" xfId="0" applyNumberFormat="1" applyFont="1" applyBorder="1" applyAlignment="1">
      <alignment horizontal="center" vertical="center"/>
    </xf>
    <xf numFmtId="182" fontId="2" fillId="4" borderId="2" xfId="0" applyNumberFormat="1" applyFont="1" applyFill="1" applyBorder="1" applyAlignment="1">
      <alignment vertical="center"/>
    </xf>
    <xf numFmtId="0" fontId="2" fillId="0" borderId="6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82" fontId="2" fillId="0" borderId="12" xfId="15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vertical="center"/>
    </xf>
    <xf numFmtId="3" fontId="2" fillId="4" borderId="13" xfId="0" applyNumberFormat="1" applyFont="1" applyFill="1" applyBorder="1" applyAlignment="1">
      <alignment vertical="center"/>
    </xf>
    <xf numFmtId="182" fontId="2" fillId="4" borderId="12" xfId="0" applyNumberFormat="1" applyFont="1" applyFill="1" applyBorder="1" applyAlignment="1">
      <alignment vertical="center"/>
    </xf>
    <xf numFmtId="10" fontId="2" fillId="4" borderId="14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굴림체"/>
                <a:ea typeface="굴림체"/>
                <a:cs typeface="굴림체"/>
              </a:rPr>
              <a:t>매출액(월)</a:t>
            </a:r>
          </a:p>
        </c:rich>
      </c:tx>
      <c:layout>
        <c:manualLayout>
          <c:xMode val="factor"/>
          <c:yMode val="factor"/>
          <c:x val="-0.32625"/>
          <c:y val="-0.00375"/>
        </c:manualLayout>
      </c:layout>
      <c:spPr>
        <a:solidFill>
          <a:srgbClr val="6666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915"/>
          <c:w val="0.98275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영화!$D$67</c:f>
              <c:strCache>
                <c:ptCount val="1"/>
                <c:pt idx="0">
                  <c:v>2004년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영화!$C$68:$C$79</c:f>
              <c:numCache/>
            </c:numRef>
          </c:cat>
          <c:val>
            <c:numRef>
              <c:f>영화!$D$68:$D$79</c:f>
              <c:numCache/>
            </c:numRef>
          </c:val>
          <c:smooth val="0"/>
        </c:ser>
        <c:ser>
          <c:idx val="1"/>
          <c:order val="1"/>
          <c:tx>
            <c:strRef>
              <c:f>영화!$E$67</c:f>
              <c:strCache>
                <c:ptCount val="1"/>
                <c:pt idx="0">
                  <c:v>2005년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영화!$C$68:$C$79</c:f>
              <c:numCache/>
            </c:numRef>
          </c:cat>
          <c:val>
            <c:numRef>
              <c:f>영화!$E$68:$E$79</c:f>
              <c:numCache/>
            </c:numRef>
          </c:val>
          <c:smooth val="0"/>
        </c:ser>
        <c:ser>
          <c:idx val="2"/>
          <c:order val="2"/>
          <c:tx>
            <c:strRef>
              <c:f>영화!$F$67</c:f>
              <c:strCache>
                <c:ptCount val="1"/>
                <c:pt idx="0">
                  <c:v>2006년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영화!$C$68:$C$79</c:f>
              <c:numCache/>
            </c:numRef>
          </c:cat>
          <c:val>
            <c:numRef>
              <c:f>영화!$F$68:$F$79</c:f>
              <c:numCache/>
            </c:numRef>
          </c:val>
          <c:smooth val="0"/>
        </c:ser>
        <c:ser>
          <c:idx val="3"/>
          <c:order val="3"/>
          <c:tx>
            <c:strRef>
              <c:f>영화!$G$67</c:f>
              <c:strCache>
                <c:ptCount val="1"/>
                <c:pt idx="0">
                  <c:v>2007년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99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영화!$C$68:$C$79</c:f>
              <c:numCache/>
            </c:numRef>
          </c:cat>
          <c:val>
            <c:numRef>
              <c:f>영화!$G$68:$G$79</c:f>
              <c:numCache/>
            </c:numRef>
          </c:val>
          <c:smooth val="0"/>
        </c:ser>
        <c:ser>
          <c:idx val="4"/>
          <c:order val="4"/>
          <c:tx>
            <c:strRef>
              <c:f>영화!$H$67</c:f>
              <c:strCache>
                <c:ptCount val="1"/>
                <c:pt idx="0">
                  <c:v>2008년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영화!$C$68:$C$79</c:f>
              <c:numCache/>
            </c:numRef>
          </c:cat>
          <c:val>
            <c:numRef>
              <c:f>영화!$H$68:$H$73</c:f>
              <c:numCache/>
            </c:numRef>
          </c:val>
          <c:smooth val="0"/>
        </c:ser>
        <c:marker val="1"/>
        <c:axId val="56253065"/>
        <c:axId val="36515538"/>
      </c:lineChart>
      <c:catAx>
        <c:axId val="56253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6515538"/>
        <c:crosses val="autoZero"/>
        <c:auto val="1"/>
        <c:lblOffset val="100"/>
        <c:tickLblSkip val="1"/>
        <c:noMultiLvlLbl val="0"/>
      </c:catAx>
      <c:valAx>
        <c:axId val="365155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6253065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225"/>
                <c:y val="0.264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굴림체"/>
                    <a:ea typeface="굴림체"/>
                    <a:cs typeface="굴림체"/>
                  </a:defRPr>
                </a:pPr>
              </a:p>
            </c:txPr>
          </c:dispUnitsLbl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825"/>
          <c:y val="0.916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굴림체"/>
              <a:ea typeface="굴림체"/>
              <a:cs typeface="굴림체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900" b="0" i="0" u="none" baseline="0">
          <a:latin typeface="굴림체"/>
          <a:ea typeface="굴림체"/>
          <a:cs typeface="굴림체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영화!$J$90</c:f>
        </c:strRef>
      </c:tx>
      <c:layout>
        <c:manualLayout>
          <c:xMode val="factor"/>
          <c:yMode val="factor"/>
          <c:x val="-0.28075"/>
          <c:y val="-0.00775"/>
        </c:manualLayout>
      </c:layout>
      <c:spPr>
        <a:solidFill>
          <a:srgbClr val="6666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1" i="0" u="none" baseline="0">
              <a:solidFill>
                <a:srgbClr val="FFFFFF"/>
              </a:solidFill>
              <a:latin typeface="굴림체"/>
              <a:ea typeface="굴림체"/>
              <a:cs typeface="굴림체"/>
            </a:defRPr>
          </a:pPr>
        </a:p>
      </c:txPr>
    </c:title>
    <c:plotArea>
      <c:layout>
        <c:manualLayout>
          <c:xMode val="edge"/>
          <c:yMode val="edge"/>
          <c:x val="0"/>
          <c:y val="0.0915"/>
          <c:w val="0.99125"/>
          <c:h val="0.90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영화!$J$67</c:f>
              <c:strCache>
                <c:ptCount val="1"/>
                <c:pt idx="0">
                  <c:v>구성비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D699"/>
                </a:gs>
                <a:gs pos="100000">
                  <a:srgbClr val="FF9900"/>
                </a:gs>
              </a:gsLst>
              <a:lin ang="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  <a:latin typeface="굴림체"/>
                    <a:ea typeface="굴림체"/>
                    <a:cs typeface="굴림체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영화!$C$68:$C$79</c:f>
              <c:numCache/>
            </c:numRef>
          </c:cat>
          <c:val>
            <c:numRef>
              <c:f>영화!$J$68:$J$79</c:f>
              <c:numCache/>
            </c:numRef>
          </c:val>
        </c:ser>
        <c:gapWidth val="50"/>
        <c:axId val="60204387"/>
        <c:axId val="4968572"/>
      </c:barChart>
      <c:scatterChart>
        <c:scatterStyle val="lineMarker"/>
        <c:varyColors val="0"/>
        <c:ser>
          <c:idx val="0"/>
          <c:order val="1"/>
          <c:tx>
            <c:v>평균 구성비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1</c:v>
              </c:pt>
              <c:pt idx="1">
                <c:v>12</c:v>
              </c:pt>
            </c:numLit>
          </c:xVal>
          <c:yVal>
            <c:numLit>
              <c:ptCount val="2"/>
              <c:pt idx="0">
                <c:v>0.0833</c:v>
              </c:pt>
              <c:pt idx="1">
                <c:v>0.0833</c:v>
              </c:pt>
            </c:numLit>
          </c:yVal>
          <c:smooth val="0"/>
        </c:ser>
        <c:axId val="44717149"/>
        <c:axId val="66910022"/>
      </c:scatterChart>
      <c:catAx>
        <c:axId val="60204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968572"/>
        <c:crosses val="autoZero"/>
        <c:auto val="1"/>
        <c:lblOffset val="100"/>
        <c:tickLblSkip val="1"/>
        <c:noMultiLvlLbl val="0"/>
      </c:catAx>
      <c:valAx>
        <c:axId val="4968572"/>
        <c:scaling>
          <c:orientation val="minMax"/>
          <c:max val="0.12"/>
          <c:min val="0.02"/>
        </c:scaling>
        <c:axPos val="l"/>
        <c:delete val="0"/>
        <c:numFmt formatCode="0%" sourceLinked="0"/>
        <c:majorTickMark val="none"/>
        <c:minorTickMark val="none"/>
        <c:tickLblPos val="nextTo"/>
        <c:crossAx val="60204387"/>
        <c:crossesAt val="1"/>
        <c:crossBetween val="between"/>
        <c:dispUnits/>
        <c:majorUnit val="0.02"/>
      </c:valAx>
      <c:valAx>
        <c:axId val="44717149"/>
        <c:scaling>
          <c:orientation val="minMax"/>
          <c:max val="12"/>
          <c:min val="1"/>
        </c:scaling>
        <c:axPos val="b"/>
        <c:delete val="0"/>
        <c:numFmt formatCode="General" sourceLinked="1"/>
        <c:majorTickMark val="none"/>
        <c:minorTickMark val="none"/>
        <c:tickLblPos val="none"/>
        <c:crossAx val="66910022"/>
        <c:crosses val="max"/>
        <c:crossBetween val="midCat"/>
        <c:dispUnits/>
        <c:majorUnit val="2"/>
      </c:valAx>
      <c:valAx>
        <c:axId val="66910022"/>
        <c:scaling>
          <c:orientation val="minMax"/>
          <c:max val="0.12"/>
          <c:min val="0.02"/>
        </c:scaling>
        <c:axPos val="l"/>
        <c:delete val="0"/>
        <c:numFmt formatCode="General" sourceLinked="1"/>
        <c:majorTickMark val="none"/>
        <c:minorTickMark val="none"/>
        <c:tickLblPos val="none"/>
        <c:crossAx val="44717149"/>
        <c:crosses val="max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굴림체"/>
          <a:ea typeface="굴림체"/>
          <a:cs typeface="굴림체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영화!$K$90</c:f>
        </c:strRef>
      </c:tx>
      <c:layout>
        <c:manualLayout>
          <c:xMode val="factor"/>
          <c:yMode val="factor"/>
          <c:x val="-0.26775"/>
          <c:y val="-0.00775"/>
        </c:manualLayout>
      </c:layout>
      <c:spPr>
        <a:solidFill>
          <a:srgbClr val="6666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1" i="0" u="none" baseline="0">
              <a:solidFill>
                <a:srgbClr val="FFFFFF"/>
              </a:solidFill>
              <a:latin typeface="굴림체"/>
              <a:ea typeface="굴림체"/>
              <a:cs typeface="굴림체"/>
            </a:defRPr>
          </a:pPr>
        </a:p>
      </c:txPr>
    </c:title>
    <c:plotArea>
      <c:layout>
        <c:manualLayout>
          <c:xMode val="edge"/>
          <c:yMode val="edge"/>
          <c:x val="0"/>
          <c:y val="0.0915"/>
          <c:w val="0.99125"/>
          <c:h val="0.90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영화!$J$67</c:f>
              <c:strCache>
                <c:ptCount val="1"/>
                <c:pt idx="0">
                  <c:v>구성비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ADD6C2"/>
                </a:gs>
                <a:gs pos="100000">
                  <a:srgbClr val="339966"/>
                </a:gs>
              </a:gsLst>
              <a:lin ang="0" scaled="1"/>
            </a:gra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00"/>
                    </a:solidFill>
                    <a:latin typeface="굴림체"/>
                    <a:ea typeface="굴림체"/>
                    <a:cs typeface="굴림체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영화!$C$68:$C$79</c:f>
              <c:numCache/>
            </c:numRef>
          </c:cat>
          <c:val>
            <c:numRef>
              <c:f>영화!$K$68:$K$79</c:f>
              <c:numCache/>
            </c:numRef>
          </c:val>
        </c:ser>
        <c:gapWidth val="50"/>
        <c:axId val="65319287"/>
        <c:axId val="51002672"/>
      </c:barChart>
      <c:scatterChart>
        <c:scatterStyle val="lineMarker"/>
        <c:varyColors val="0"/>
        <c:ser>
          <c:idx val="0"/>
          <c:order val="1"/>
          <c:tx>
            <c:v>평균 구성비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  <a:latin typeface="굴림체"/>
                    <a:ea typeface="굴림체"/>
                    <a:cs typeface="굴림체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1</c:v>
              </c:pt>
              <c:pt idx="1">
                <c:v>12</c:v>
              </c:pt>
            </c:numLit>
          </c:xVal>
          <c:yVal>
            <c:numLit>
              <c:ptCount val="2"/>
              <c:pt idx="0">
                <c:v>1</c:v>
              </c:pt>
              <c:pt idx="1">
                <c:v>1</c:v>
              </c:pt>
            </c:numLit>
          </c:yVal>
          <c:smooth val="0"/>
        </c:ser>
        <c:axId val="56370865"/>
        <c:axId val="37575738"/>
      </c:scatterChart>
      <c:catAx>
        <c:axId val="65319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1002672"/>
        <c:crosses val="autoZero"/>
        <c:auto val="1"/>
        <c:lblOffset val="100"/>
        <c:tickLblSkip val="1"/>
        <c:noMultiLvlLbl val="0"/>
      </c:catAx>
      <c:valAx>
        <c:axId val="51002672"/>
        <c:scaling>
          <c:orientation val="minMax"/>
          <c:max val="1.6"/>
          <c:min val="0.4"/>
        </c:scaling>
        <c:axPos val="l"/>
        <c:delete val="0"/>
        <c:numFmt formatCode="0.0" sourceLinked="0"/>
        <c:majorTickMark val="none"/>
        <c:minorTickMark val="none"/>
        <c:tickLblPos val="nextTo"/>
        <c:crossAx val="65319287"/>
        <c:crossesAt val="1"/>
        <c:crossBetween val="between"/>
        <c:dispUnits/>
        <c:majorUnit val="0.2"/>
      </c:valAx>
      <c:valAx>
        <c:axId val="56370865"/>
        <c:scaling>
          <c:orientation val="minMax"/>
          <c:max val="12"/>
          <c:min val="1"/>
        </c:scaling>
        <c:axPos val="b"/>
        <c:delete val="0"/>
        <c:numFmt formatCode="General" sourceLinked="1"/>
        <c:majorTickMark val="none"/>
        <c:minorTickMark val="none"/>
        <c:tickLblPos val="none"/>
        <c:crossAx val="37575738"/>
        <c:crosses val="max"/>
        <c:crossBetween val="midCat"/>
        <c:dispUnits/>
        <c:majorUnit val="2"/>
      </c:valAx>
      <c:valAx>
        <c:axId val="37575738"/>
        <c:scaling>
          <c:orientation val="minMax"/>
          <c:max val="1.6"/>
          <c:min val="0.4"/>
        </c:scaling>
        <c:axPos val="l"/>
        <c:delete val="0"/>
        <c:numFmt formatCode="General" sourceLinked="1"/>
        <c:majorTickMark val="none"/>
        <c:minorTickMark val="none"/>
        <c:tickLblPos val="none"/>
        <c:crossAx val="56370865"/>
        <c:crosses val="max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굴림체"/>
          <a:ea typeface="굴림체"/>
          <a:cs typeface="굴림체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영화!$I$90</c:f>
        </c:strRef>
      </c:tx>
      <c:layout>
        <c:manualLayout>
          <c:xMode val="factor"/>
          <c:yMode val="factor"/>
          <c:x val="-0.1875"/>
          <c:y val="-0.0075"/>
        </c:manualLayout>
      </c:layout>
      <c:spPr>
        <a:solidFill>
          <a:srgbClr val="6666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1" i="0" u="none" baseline="0">
              <a:solidFill>
                <a:srgbClr val="FFFFFF"/>
              </a:solidFill>
              <a:latin typeface="굴림체"/>
              <a:ea typeface="굴림체"/>
              <a:cs typeface="굴림체"/>
            </a:defRPr>
          </a:pPr>
        </a:p>
      </c:txPr>
    </c:title>
    <c:plotArea>
      <c:layout>
        <c:manualLayout>
          <c:xMode val="edge"/>
          <c:yMode val="edge"/>
          <c:x val="0"/>
          <c:y val="0.089"/>
          <c:w val="0.9915"/>
          <c:h val="0.91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영화!$I$67</c:f>
              <c:strCache>
                <c:ptCount val="1"/>
                <c:pt idx="0">
                  <c:v>2006-2007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D6EA99"/>
                </a:gs>
                <a:gs pos="100000">
                  <a:srgbClr val="99CC00"/>
                </a:gs>
              </a:gsLst>
              <a:lin ang="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00"/>
                    </a:solidFill>
                    <a:latin typeface="굴림체"/>
                    <a:ea typeface="굴림체"/>
                    <a:cs typeface="굴림체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영화!$C$68:$C$79</c:f>
              <c:numCache/>
            </c:numRef>
          </c:cat>
          <c:val>
            <c:numRef>
              <c:f>영화!$I$68:$I$79</c:f>
              <c:numCache/>
            </c:numRef>
          </c:val>
        </c:ser>
        <c:gapWidth val="50"/>
        <c:axId val="2637323"/>
        <c:axId val="23735908"/>
      </c:barChart>
      <c:scatterChart>
        <c:scatterStyle val="lineMarker"/>
        <c:varyColors val="0"/>
        <c:ser>
          <c:idx val="0"/>
          <c:order val="1"/>
          <c:tx>
            <c:v>월 평균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  <a:latin typeface="굴림체"/>
                    <a:ea typeface="굴림체"/>
                    <a:cs typeface="굴림체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1</c:v>
              </c:pt>
              <c:pt idx="1">
                <c:v>12</c:v>
              </c:pt>
            </c:numLit>
          </c:xVal>
          <c:yVal>
            <c:numRef>
              <c:f>영화!$I$91:$I$92</c:f>
              <c:numCache/>
            </c:numRef>
          </c:yVal>
          <c:smooth val="0"/>
        </c:ser>
        <c:axId val="12296581"/>
        <c:axId val="43560366"/>
      </c:scatterChart>
      <c:catAx>
        <c:axId val="2637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3735908"/>
        <c:crosses val="autoZero"/>
        <c:auto val="1"/>
        <c:lblOffset val="100"/>
        <c:tickLblSkip val="1"/>
        <c:noMultiLvlLbl val="0"/>
      </c:catAx>
      <c:valAx>
        <c:axId val="23735908"/>
        <c:scaling>
          <c:orientation val="minMax"/>
          <c:max val="220000000000"/>
          <c:min val="60000000000"/>
        </c:scaling>
        <c:axPos val="l"/>
        <c:delete val="0"/>
        <c:numFmt formatCode="#,##0" sourceLinked="0"/>
        <c:majorTickMark val="none"/>
        <c:minorTickMark val="none"/>
        <c:tickLblPos val="nextTo"/>
        <c:crossAx val="2637323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215"/>
                <c:y val="0.26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굴림체"/>
                    <a:ea typeface="굴림체"/>
                    <a:cs typeface="굴림체"/>
                  </a:defRPr>
                </a:pPr>
              </a:p>
            </c:txPr>
          </c:dispUnitsLbl>
        </c:dispUnits>
      </c:valAx>
      <c:valAx>
        <c:axId val="12296581"/>
        <c:scaling>
          <c:orientation val="minMax"/>
          <c:max val="12"/>
          <c:min val="1"/>
        </c:scaling>
        <c:axPos val="b"/>
        <c:delete val="0"/>
        <c:numFmt formatCode="General" sourceLinked="1"/>
        <c:majorTickMark val="none"/>
        <c:minorTickMark val="none"/>
        <c:tickLblPos val="none"/>
        <c:crossAx val="43560366"/>
        <c:crosses val="max"/>
        <c:crossBetween val="midCat"/>
        <c:dispUnits/>
        <c:majorUnit val="2"/>
      </c:valAx>
      <c:valAx>
        <c:axId val="43560366"/>
        <c:scaling>
          <c:orientation val="minMax"/>
          <c:max val="220000000000"/>
          <c:min val="60000000000"/>
        </c:scaling>
        <c:axPos val="l"/>
        <c:delete val="0"/>
        <c:numFmt formatCode="General" sourceLinked="1"/>
        <c:majorTickMark val="none"/>
        <c:minorTickMark val="none"/>
        <c:tickLblPos val="none"/>
        <c:crossAx val="12296581"/>
        <c:crosses val="max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04"/>
          <c:y val="0.1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굴림체"/>
          <a:ea typeface="굴림체"/>
          <a:cs typeface="굴림체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굴림체"/>
                <a:ea typeface="굴림체"/>
                <a:cs typeface="굴림체"/>
              </a:rPr>
              <a:t>년간 매출액</a:t>
            </a:r>
          </a:p>
        </c:rich>
      </c:tx>
      <c:layout>
        <c:manualLayout>
          <c:xMode val="factor"/>
          <c:yMode val="factor"/>
          <c:x val="-0.31175"/>
          <c:y val="0.01425"/>
        </c:manualLayout>
      </c:layout>
      <c:spPr>
        <a:solidFill>
          <a:srgbClr val="6666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24"/>
          <c:w val="0.9915"/>
          <c:h val="0.87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영화!$B$66</c:f>
              <c:strCache>
                <c:ptCount val="1"/>
                <c:pt idx="0">
                  <c:v>매출액</c:v>
                </c:pt>
              </c:strCache>
            </c:strRef>
          </c:tx>
          <c:spPr>
            <a:gradFill rotWithShape="1">
              <a:gsLst>
                <a:gs pos="0">
                  <a:srgbClr val="666699"/>
                </a:gs>
                <a:gs pos="50000">
                  <a:srgbClr val="C2C2D6"/>
                </a:gs>
                <a:gs pos="100000">
                  <a:srgbClr val="666699"/>
                </a:gs>
              </a:gsLst>
              <a:lin ang="0" scaled="1"/>
            </a:gra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CC99FF"/>
                  </a:gs>
                  <a:gs pos="50000">
                    <a:srgbClr val="EAD6FF"/>
                  </a:gs>
                  <a:gs pos="100000">
                    <a:srgbClr val="CC99FF"/>
                  </a:gs>
                </a:gsLst>
                <a:lin ang="0" scaled="1"/>
              </a:gradFill>
              <a:ln w="12700">
                <a:solidFill>
                  <a:srgbClr val="666699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굴림체"/>
                      <a:ea typeface="굴림체"/>
                      <a:cs typeface="굴림체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00"/>
                    </a:solidFill>
                    <a:latin typeface="굴림체"/>
                    <a:ea typeface="굴림체"/>
                    <a:cs typeface="굴림체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영화!$D$67:$H$67</c:f>
              <c:numCache/>
            </c:numRef>
          </c:cat>
          <c:val>
            <c:numRef>
              <c:f>(영화!$D$80:$G$80,영화!$L$80)</c:f>
              <c:numCache/>
            </c:numRef>
          </c:val>
        </c:ser>
        <c:gapWidth val="50"/>
        <c:axId val="56498975"/>
        <c:axId val="38728728"/>
      </c:barChart>
      <c:catAx>
        <c:axId val="56498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8728728"/>
        <c:crosses val="autoZero"/>
        <c:auto val="1"/>
        <c:lblOffset val="100"/>
        <c:tickLblSkip val="1"/>
        <c:noMultiLvlLbl val="0"/>
      </c:catAx>
      <c:valAx>
        <c:axId val="38728728"/>
        <c:scaling>
          <c:orientation val="minMax"/>
          <c:max val="1300000000000"/>
          <c:min val="100000000000"/>
        </c:scaling>
        <c:axPos val="l"/>
        <c:delete val="0"/>
        <c:numFmt formatCode="#,##0" sourceLinked="0"/>
        <c:majorTickMark val="none"/>
        <c:minorTickMark val="none"/>
        <c:tickLblPos val="nextTo"/>
        <c:crossAx val="56498975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215"/>
                <c:y val="0.26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굴림체"/>
                    <a:ea typeface="굴림체"/>
                    <a:cs typeface="굴림체"/>
                  </a:defRPr>
                </a:pPr>
              </a:p>
            </c:txPr>
          </c:dispUnitsLbl>
        </c:dispUnits>
        <c:majorUnit val="200000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굴림체"/>
          <a:ea typeface="굴림체"/>
          <a:cs typeface="굴림체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0.8405</cdr:x>
      <cdr:y>0.429</cdr:y>
    </cdr:from>
    <cdr:to>
      <cdr:x>0.9765</cdr:x>
      <cdr:y>0.49275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81100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굴림체"/>
              <a:ea typeface="굴림체"/>
              <a:cs typeface="굴림체"/>
            </a:rPr>
            <a:t>(추성치)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93</xdr:row>
      <xdr:rowOff>0</xdr:rowOff>
    </xdr:from>
    <xdr:ext cx="4495800" cy="2438400"/>
    <xdr:graphicFrame>
      <xdr:nvGraphicFramePr>
        <xdr:cNvPr id="1" name="Chart 1"/>
        <xdr:cNvGraphicFramePr/>
      </xdr:nvGraphicFramePr>
      <xdr:xfrm>
        <a:off x="1114425" y="14116050"/>
        <a:ext cx="4495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0</xdr:colOff>
      <xdr:row>112</xdr:row>
      <xdr:rowOff>0</xdr:rowOff>
    </xdr:from>
    <xdr:ext cx="4495800" cy="2438400"/>
    <xdr:graphicFrame>
      <xdr:nvGraphicFramePr>
        <xdr:cNvPr id="2" name="Chart 2"/>
        <xdr:cNvGraphicFramePr/>
      </xdr:nvGraphicFramePr>
      <xdr:xfrm>
        <a:off x="1114425" y="16868775"/>
        <a:ext cx="449580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8</xdr:col>
      <xdr:colOff>0</xdr:colOff>
      <xdr:row>112</xdr:row>
      <xdr:rowOff>0</xdr:rowOff>
    </xdr:from>
    <xdr:ext cx="4495800" cy="2438400"/>
    <xdr:graphicFrame>
      <xdr:nvGraphicFramePr>
        <xdr:cNvPr id="3" name="Chart 8"/>
        <xdr:cNvGraphicFramePr/>
      </xdr:nvGraphicFramePr>
      <xdr:xfrm>
        <a:off x="6019800" y="16868775"/>
        <a:ext cx="44958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8</xdr:col>
      <xdr:colOff>0</xdr:colOff>
      <xdr:row>93</xdr:row>
      <xdr:rowOff>0</xdr:rowOff>
    </xdr:from>
    <xdr:to>
      <xdr:col>13</xdr:col>
      <xdr:colOff>866775</xdr:colOff>
      <xdr:row>111</xdr:row>
      <xdr:rowOff>19050</xdr:rowOff>
    </xdr:to>
    <xdr:graphicFrame>
      <xdr:nvGraphicFramePr>
        <xdr:cNvPr id="4" name="Chart 9"/>
        <xdr:cNvGraphicFramePr/>
      </xdr:nvGraphicFramePr>
      <xdr:xfrm>
        <a:off x="6019800" y="14116050"/>
        <a:ext cx="4505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130</xdr:row>
      <xdr:rowOff>0</xdr:rowOff>
    </xdr:from>
    <xdr:to>
      <xdr:col>13</xdr:col>
      <xdr:colOff>876300</xdr:colOff>
      <xdr:row>148</xdr:row>
      <xdr:rowOff>28575</xdr:rowOff>
    </xdr:to>
    <xdr:graphicFrame>
      <xdr:nvGraphicFramePr>
        <xdr:cNvPr id="5" name="Chart 14"/>
        <xdr:cNvGraphicFramePr/>
      </xdr:nvGraphicFramePr>
      <xdr:xfrm>
        <a:off x="6019800" y="19469100"/>
        <a:ext cx="45148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O92"/>
  <sheetViews>
    <sheetView showGridLines="0" showZeros="0" tabSelected="1" workbookViewId="0" topLeftCell="A57">
      <selection activeCell="D68" sqref="D68"/>
    </sheetView>
  </sheetViews>
  <sheetFormatPr defaultColWidth="9.140625" defaultRowHeight="12"/>
  <cols>
    <col min="1" max="1" width="2.421875" style="1" customWidth="1"/>
    <col min="2" max="2" width="6.00390625" style="1" bestFit="1" customWidth="1"/>
    <col min="3" max="3" width="8.28125" style="1" bestFit="1" customWidth="1"/>
    <col min="4" max="8" width="14.7109375" style="1" customWidth="1"/>
    <col min="9" max="9" width="15.7109375" style="1" customWidth="1"/>
    <col min="10" max="11" width="7.7109375" style="1" customWidth="1"/>
    <col min="12" max="12" width="15.7109375" style="1" customWidth="1"/>
    <col min="13" max="13" width="7.7109375" style="1" customWidth="1"/>
    <col min="14" max="14" width="17.00390625" style="1" bestFit="1" customWidth="1"/>
    <col min="15" max="15" width="10.8515625" style="1" bestFit="1" customWidth="1"/>
    <col min="17" max="17" width="15.140625" style="0" bestFit="1" customWidth="1"/>
    <col min="18" max="18" width="15.421875" style="0" customWidth="1"/>
    <col min="19" max="19" width="11.28125" style="0" bestFit="1" customWidth="1"/>
    <col min="22" max="16384" width="9.140625" style="1" customWidth="1"/>
  </cols>
  <sheetData>
    <row r="3" spans="4:15" ht="12">
      <c r="D3" s="2" t="s">
        <v>0</v>
      </c>
      <c r="E3" s="2"/>
      <c r="F3" s="2"/>
      <c r="G3" s="2"/>
      <c r="H3" s="2" t="s">
        <v>1</v>
      </c>
      <c r="I3" s="2"/>
      <c r="J3" s="2"/>
      <c r="K3" s="2"/>
      <c r="L3" s="2" t="s">
        <v>2</v>
      </c>
      <c r="M3" s="2"/>
      <c r="N3" s="2"/>
      <c r="O3" s="2"/>
    </row>
    <row r="4" spans="2:15" ht="12">
      <c r="B4" s="1" t="s">
        <v>10</v>
      </c>
      <c r="C4" s="2" t="s">
        <v>11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3</v>
      </c>
      <c r="M4" s="2" t="s">
        <v>4</v>
      </c>
      <c r="N4" s="2" t="s">
        <v>5</v>
      </c>
      <c r="O4" s="2" t="s">
        <v>6</v>
      </c>
    </row>
    <row r="5" spans="2:15" ht="12">
      <c r="B5" s="3">
        <v>2004</v>
      </c>
      <c r="C5" s="4">
        <v>1</v>
      </c>
      <c r="D5" s="5">
        <v>10</v>
      </c>
      <c r="E5" s="6">
        <v>2115193</v>
      </c>
      <c r="F5" s="6">
        <v>13278767500</v>
      </c>
      <c r="G5" s="5">
        <v>66.19</v>
      </c>
      <c r="H5" s="5">
        <v>21</v>
      </c>
      <c r="I5" s="6">
        <v>1080546</v>
      </c>
      <c r="J5" s="6">
        <v>6676521000</v>
      </c>
      <c r="K5" s="5">
        <v>33.81</v>
      </c>
      <c r="L5" s="5">
        <v>31</v>
      </c>
      <c r="M5" s="6">
        <v>3195739</v>
      </c>
      <c r="N5" s="6">
        <v>19955288500</v>
      </c>
      <c r="O5" s="5">
        <v>100</v>
      </c>
    </row>
    <row r="6" spans="2:15" ht="12">
      <c r="B6" s="3">
        <v>2004</v>
      </c>
      <c r="C6" s="4">
        <v>2</v>
      </c>
      <c r="D6" s="5">
        <v>13</v>
      </c>
      <c r="E6" s="6">
        <v>2753157</v>
      </c>
      <c r="F6" s="6">
        <v>17097369000</v>
      </c>
      <c r="G6" s="5">
        <v>86.46</v>
      </c>
      <c r="H6" s="5">
        <v>32</v>
      </c>
      <c r="I6" s="6">
        <v>430978</v>
      </c>
      <c r="J6" s="6">
        <v>2678561500</v>
      </c>
      <c r="K6" s="5">
        <v>13.54</v>
      </c>
      <c r="L6" s="5">
        <v>45</v>
      </c>
      <c r="M6" s="6">
        <v>3184135</v>
      </c>
      <c r="N6" s="6">
        <v>19775930500</v>
      </c>
      <c r="O6" s="5">
        <v>100</v>
      </c>
    </row>
    <row r="7" spans="2:15" ht="12">
      <c r="B7" s="3">
        <v>2004</v>
      </c>
      <c r="C7" s="4">
        <v>3</v>
      </c>
      <c r="D7" s="5">
        <v>14</v>
      </c>
      <c r="E7" s="6">
        <v>1507799</v>
      </c>
      <c r="F7" s="6">
        <v>9504566000</v>
      </c>
      <c r="G7" s="5">
        <v>80.98</v>
      </c>
      <c r="H7" s="5">
        <v>33</v>
      </c>
      <c r="I7" s="6">
        <v>354090</v>
      </c>
      <c r="J7" s="6">
        <v>2281978000</v>
      </c>
      <c r="K7" s="5">
        <v>19.02</v>
      </c>
      <c r="L7" s="5">
        <v>47</v>
      </c>
      <c r="M7" s="6">
        <v>1861889</v>
      </c>
      <c r="N7" s="6">
        <v>11786544000</v>
      </c>
      <c r="O7" s="5">
        <v>100</v>
      </c>
    </row>
    <row r="8" spans="2:15" ht="12">
      <c r="B8" s="3">
        <v>2004</v>
      </c>
      <c r="C8" s="4">
        <v>4</v>
      </c>
      <c r="D8" s="5">
        <v>19</v>
      </c>
      <c r="E8" s="6">
        <v>2104769</v>
      </c>
      <c r="F8" s="6">
        <v>12939518000</v>
      </c>
      <c r="G8" s="5">
        <v>62.78</v>
      </c>
      <c r="H8" s="5">
        <v>33</v>
      </c>
      <c r="I8" s="6">
        <v>1248027</v>
      </c>
      <c r="J8" s="6">
        <v>7892758000</v>
      </c>
      <c r="K8" s="5">
        <v>37.22</v>
      </c>
      <c r="L8" s="5">
        <v>52</v>
      </c>
      <c r="M8" s="6">
        <v>3352796</v>
      </c>
      <c r="N8" s="6">
        <v>20832276000</v>
      </c>
      <c r="O8" s="5">
        <v>100</v>
      </c>
    </row>
    <row r="9" spans="2:15" ht="12">
      <c r="B9" s="3">
        <v>2004</v>
      </c>
      <c r="C9" s="4">
        <v>5</v>
      </c>
      <c r="D9" s="5">
        <v>13</v>
      </c>
      <c r="E9" s="6">
        <v>2322593</v>
      </c>
      <c r="F9" s="6">
        <v>14805908900</v>
      </c>
      <c r="G9" s="5">
        <v>59.63</v>
      </c>
      <c r="H9" s="5">
        <v>30</v>
      </c>
      <c r="I9" s="6">
        <v>1572235</v>
      </c>
      <c r="J9" s="6">
        <v>10032410300</v>
      </c>
      <c r="K9" s="5">
        <v>40.37</v>
      </c>
      <c r="L9" s="5">
        <v>43</v>
      </c>
      <c r="M9" s="6">
        <v>3894828</v>
      </c>
      <c r="N9" s="6">
        <v>24838319200</v>
      </c>
      <c r="O9" s="5">
        <v>100</v>
      </c>
    </row>
    <row r="10" spans="2:15" ht="12">
      <c r="B10" s="3">
        <v>2004</v>
      </c>
      <c r="C10" s="4">
        <v>6</v>
      </c>
      <c r="D10" s="5">
        <v>21</v>
      </c>
      <c r="E10" s="6">
        <v>2481602</v>
      </c>
      <c r="F10" s="6">
        <v>15723312000</v>
      </c>
      <c r="G10" s="5">
        <v>35.54</v>
      </c>
      <c r="H10" s="5">
        <v>29</v>
      </c>
      <c r="I10" s="6">
        <v>4501762</v>
      </c>
      <c r="J10" s="6">
        <v>28572062500</v>
      </c>
      <c r="K10" s="5">
        <v>64.46</v>
      </c>
      <c r="L10" s="5">
        <v>50</v>
      </c>
      <c r="M10" s="6">
        <v>6983364</v>
      </c>
      <c r="N10" s="6">
        <v>44295374500</v>
      </c>
      <c r="O10" s="5">
        <v>100</v>
      </c>
    </row>
    <row r="11" spans="2:15" ht="12">
      <c r="B11" s="3">
        <v>2004</v>
      </c>
      <c r="C11" s="4">
        <v>7</v>
      </c>
      <c r="D11" s="5">
        <v>16</v>
      </c>
      <c r="E11" s="6">
        <v>4349351</v>
      </c>
      <c r="F11" s="6">
        <v>27214670000</v>
      </c>
      <c r="G11" s="5">
        <v>44.6</v>
      </c>
      <c r="H11" s="5">
        <v>23</v>
      </c>
      <c r="I11" s="6">
        <v>5403195</v>
      </c>
      <c r="J11" s="6">
        <v>33832522500</v>
      </c>
      <c r="K11" s="5">
        <v>55.4</v>
      </c>
      <c r="L11" s="5">
        <v>39</v>
      </c>
      <c r="M11" s="6">
        <v>9752546</v>
      </c>
      <c r="N11" s="6">
        <v>61047192500</v>
      </c>
      <c r="O11" s="5">
        <v>100</v>
      </c>
    </row>
    <row r="12" spans="2:15" ht="12">
      <c r="B12" s="3">
        <v>2004</v>
      </c>
      <c r="C12" s="4">
        <v>8</v>
      </c>
      <c r="D12" s="5">
        <v>25</v>
      </c>
      <c r="E12" s="6">
        <v>6240771</v>
      </c>
      <c r="F12" s="6">
        <v>39191593500</v>
      </c>
      <c r="G12" s="5">
        <v>62.69</v>
      </c>
      <c r="H12" s="5">
        <v>41</v>
      </c>
      <c r="I12" s="6">
        <v>3714410</v>
      </c>
      <c r="J12" s="6">
        <v>23465708000</v>
      </c>
      <c r="K12" s="5">
        <v>37.31</v>
      </c>
      <c r="L12" s="5">
        <v>66</v>
      </c>
      <c r="M12" s="6">
        <v>9955181</v>
      </c>
      <c r="N12" s="6">
        <v>62657301500</v>
      </c>
      <c r="O12" s="5">
        <v>100</v>
      </c>
    </row>
    <row r="13" spans="2:15" ht="12">
      <c r="B13" s="3">
        <v>2004</v>
      </c>
      <c r="C13" s="4">
        <v>9</v>
      </c>
      <c r="D13" s="5">
        <v>28</v>
      </c>
      <c r="E13" s="6">
        <v>4657581</v>
      </c>
      <c r="F13" s="6">
        <v>29394988500</v>
      </c>
      <c r="G13" s="5">
        <v>60.69</v>
      </c>
      <c r="H13" s="5">
        <v>56</v>
      </c>
      <c r="I13" s="6">
        <v>3017167</v>
      </c>
      <c r="J13" s="6">
        <v>19307331000</v>
      </c>
      <c r="K13" s="5">
        <v>39.31</v>
      </c>
      <c r="L13" s="5">
        <v>84</v>
      </c>
      <c r="M13" s="6">
        <v>7674748</v>
      </c>
      <c r="N13" s="6">
        <v>48702319500</v>
      </c>
      <c r="O13" s="5">
        <v>100</v>
      </c>
    </row>
    <row r="14" spans="2:15" ht="12">
      <c r="B14" s="3">
        <v>2004</v>
      </c>
      <c r="C14" s="4">
        <v>10</v>
      </c>
      <c r="D14" s="5">
        <v>28</v>
      </c>
      <c r="E14" s="6">
        <v>4340789</v>
      </c>
      <c r="F14" s="6">
        <v>26876634000</v>
      </c>
      <c r="G14" s="5">
        <v>67.81</v>
      </c>
      <c r="H14" s="5">
        <v>46</v>
      </c>
      <c r="I14" s="6">
        <v>2060840</v>
      </c>
      <c r="J14" s="6">
        <v>12984192000</v>
      </c>
      <c r="K14" s="5">
        <v>32.19</v>
      </c>
      <c r="L14" s="5">
        <v>74</v>
      </c>
      <c r="M14" s="6">
        <v>6401629</v>
      </c>
      <c r="N14" s="6">
        <v>39860826000</v>
      </c>
      <c r="O14" s="5">
        <v>100</v>
      </c>
    </row>
    <row r="15" spans="2:15" ht="12">
      <c r="B15" s="3">
        <v>2004</v>
      </c>
      <c r="C15" s="4">
        <v>11</v>
      </c>
      <c r="D15" s="5">
        <v>36</v>
      </c>
      <c r="E15" s="6">
        <v>3574488</v>
      </c>
      <c r="F15" s="6">
        <v>22152251006</v>
      </c>
      <c r="G15" s="5">
        <v>57.99</v>
      </c>
      <c r="H15" s="5">
        <v>49</v>
      </c>
      <c r="I15" s="6">
        <v>2589748</v>
      </c>
      <c r="J15" s="6">
        <v>16220062500</v>
      </c>
      <c r="K15" s="5">
        <v>42.01</v>
      </c>
      <c r="L15" s="5">
        <v>85</v>
      </c>
      <c r="M15" s="6">
        <v>6164236</v>
      </c>
      <c r="N15" s="6">
        <v>38372313506</v>
      </c>
      <c r="O15" s="5">
        <v>100</v>
      </c>
    </row>
    <row r="16" spans="2:15" ht="12">
      <c r="B16" s="3">
        <v>2004</v>
      </c>
      <c r="C16" s="4">
        <v>12</v>
      </c>
      <c r="D16" s="5">
        <v>23</v>
      </c>
      <c r="E16" s="6">
        <v>1788528</v>
      </c>
      <c r="F16" s="6">
        <v>10964554000</v>
      </c>
      <c r="G16" s="5">
        <v>21.03</v>
      </c>
      <c r="H16" s="5">
        <v>76</v>
      </c>
      <c r="I16" s="6">
        <v>6715112</v>
      </c>
      <c r="J16" s="6">
        <v>41508355500</v>
      </c>
      <c r="K16" s="5">
        <v>78.97</v>
      </c>
      <c r="L16" s="5">
        <v>99</v>
      </c>
      <c r="M16" s="6">
        <v>8503640</v>
      </c>
      <c r="N16" s="6">
        <v>52472909500</v>
      </c>
      <c r="O16" s="5">
        <v>100</v>
      </c>
    </row>
    <row r="17" spans="2:15" ht="12">
      <c r="B17" s="3">
        <v>2005</v>
      </c>
      <c r="C17" s="4">
        <v>1</v>
      </c>
      <c r="D17" s="5">
        <v>18</v>
      </c>
      <c r="E17" s="6">
        <v>3210818</v>
      </c>
      <c r="F17" s="6">
        <v>20021376500</v>
      </c>
      <c r="G17" s="5">
        <v>27.99</v>
      </c>
      <c r="H17" s="5">
        <v>66</v>
      </c>
      <c r="I17" s="6">
        <v>8259280</v>
      </c>
      <c r="J17" s="6">
        <v>51669111789</v>
      </c>
      <c r="K17" s="5">
        <v>72.01</v>
      </c>
      <c r="L17" s="5">
        <v>84</v>
      </c>
      <c r="M17" s="6">
        <v>11470098</v>
      </c>
      <c r="N17" s="6">
        <v>71690488289</v>
      </c>
      <c r="O17" s="5">
        <v>100</v>
      </c>
    </row>
    <row r="18" spans="2:15" ht="12">
      <c r="B18" s="3">
        <v>2005</v>
      </c>
      <c r="C18" s="4">
        <v>2</v>
      </c>
      <c r="D18" s="5">
        <v>14</v>
      </c>
      <c r="E18" s="6">
        <v>8069821</v>
      </c>
      <c r="F18" s="6">
        <v>50255859500</v>
      </c>
      <c r="G18" s="5">
        <v>70.66</v>
      </c>
      <c r="H18" s="5">
        <v>47</v>
      </c>
      <c r="I18" s="6">
        <v>3351154</v>
      </c>
      <c r="J18" s="6">
        <v>21039660000</v>
      </c>
      <c r="K18" s="5">
        <v>29.34</v>
      </c>
      <c r="L18" s="5">
        <v>61</v>
      </c>
      <c r="M18" s="6">
        <v>11420975</v>
      </c>
      <c r="N18" s="6">
        <v>71295519500</v>
      </c>
      <c r="O18" s="5">
        <v>100</v>
      </c>
    </row>
    <row r="19" spans="2:15" ht="12">
      <c r="B19" s="3">
        <v>2005</v>
      </c>
      <c r="C19" s="4">
        <v>3</v>
      </c>
      <c r="D19" s="5">
        <v>31</v>
      </c>
      <c r="E19" s="6">
        <v>4188777</v>
      </c>
      <c r="F19" s="6">
        <v>25962591000</v>
      </c>
      <c r="G19" s="5">
        <v>55.33</v>
      </c>
      <c r="H19" s="5">
        <v>54</v>
      </c>
      <c r="I19" s="6">
        <v>3382375</v>
      </c>
      <c r="J19" s="6">
        <v>21333313182</v>
      </c>
      <c r="K19" s="5">
        <v>44.67</v>
      </c>
      <c r="L19" s="5">
        <v>85</v>
      </c>
      <c r="M19" s="6">
        <v>7571152</v>
      </c>
      <c r="N19" s="6">
        <v>47295904182</v>
      </c>
      <c r="O19" s="5">
        <v>100</v>
      </c>
    </row>
    <row r="20" spans="2:15" ht="12">
      <c r="B20" s="3">
        <v>2005</v>
      </c>
      <c r="C20" s="4">
        <v>4</v>
      </c>
      <c r="D20" s="5">
        <v>17</v>
      </c>
      <c r="E20" s="6">
        <v>4842154</v>
      </c>
      <c r="F20" s="6">
        <v>30181717503</v>
      </c>
      <c r="G20" s="5">
        <v>73.46</v>
      </c>
      <c r="H20" s="5">
        <v>49</v>
      </c>
      <c r="I20" s="6">
        <v>1749494</v>
      </c>
      <c r="J20" s="6">
        <v>10702583000</v>
      </c>
      <c r="K20" s="5">
        <v>26.54</v>
      </c>
      <c r="L20" s="5">
        <v>66</v>
      </c>
      <c r="M20" s="6">
        <v>6591648</v>
      </c>
      <c r="N20" s="6">
        <v>40884300503</v>
      </c>
      <c r="O20" s="5">
        <v>100</v>
      </c>
    </row>
    <row r="21" spans="2:15" ht="12">
      <c r="B21" s="3">
        <v>2005</v>
      </c>
      <c r="C21" s="4">
        <v>5</v>
      </c>
      <c r="D21" s="5">
        <v>27</v>
      </c>
      <c r="E21" s="6">
        <v>5307606</v>
      </c>
      <c r="F21" s="6">
        <v>32908588506</v>
      </c>
      <c r="G21" s="5">
        <v>59.7</v>
      </c>
      <c r="H21" s="5">
        <v>64</v>
      </c>
      <c r="I21" s="6">
        <v>3583310</v>
      </c>
      <c r="J21" s="6">
        <v>22070493000</v>
      </c>
      <c r="K21" s="5">
        <v>40.3</v>
      </c>
      <c r="L21" s="5">
        <v>91</v>
      </c>
      <c r="M21" s="6">
        <v>8890916</v>
      </c>
      <c r="N21" s="6">
        <v>54979081506</v>
      </c>
      <c r="O21" s="5">
        <v>100</v>
      </c>
    </row>
    <row r="22" spans="2:15" ht="12">
      <c r="B22" s="3">
        <v>2005</v>
      </c>
      <c r="C22" s="4">
        <v>6</v>
      </c>
      <c r="D22" s="5">
        <v>26</v>
      </c>
      <c r="E22" s="6">
        <v>3934199</v>
      </c>
      <c r="F22" s="6">
        <v>24398320783</v>
      </c>
      <c r="G22" s="5">
        <v>45.66</v>
      </c>
      <c r="H22" s="5">
        <v>63</v>
      </c>
      <c r="I22" s="6">
        <v>4681216</v>
      </c>
      <c r="J22" s="6">
        <v>29106277003</v>
      </c>
      <c r="K22" s="5">
        <v>54.34</v>
      </c>
      <c r="L22" s="5">
        <v>89</v>
      </c>
      <c r="M22" s="6">
        <v>8615415</v>
      </c>
      <c r="N22" s="6">
        <v>53504597786</v>
      </c>
      <c r="O22" s="5">
        <v>100</v>
      </c>
    </row>
    <row r="23" spans="2:15" ht="12">
      <c r="B23" s="3">
        <v>2005</v>
      </c>
      <c r="C23" s="4">
        <v>7</v>
      </c>
      <c r="D23" s="5">
        <v>28</v>
      </c>
      <c r="E23" s="6">
        <v>3827577</v>
      </c>
      <c r="F23" s="6">
        <v>23951111000</v>
      </c>
      <c r="G23" s="5">
        <v>30.77</v>
      </c>
      <c r="H23" s="5">
        <v>75</v>
      </c>
      <c r="I23" s="6">
        <v>8612267</v>
      </c>
      <c r="J23" s="6">
        <v>53726920696</v>
      </c>
      <c r="K23" s="5">
        <v>69.23</v>
      </c>
      <c r="L23" s="5">
        <v>103</v>
      </c>
      <c r="M23" s="6">
        <v>12439844</v>
      </c>
      <c r="N23" s="6">
        <v>77678031696</v>
      </c>
      <c r="O23" s="5">
        <v>100</v>
      </c>
    </row>
    <row r="24" spans="2:15" ht="12">
      <c r="B24" s="3">
        <v>2005</v>
      </c>
      <c r="C24" s="4">
        <v>8</v>
      </c>
      <c r="D24" s="5">
        <v>36</v>
      </c>
      <c r="E24" s="6">
        <v>9705438</v>
      </c>
      <c r="F24" s="6">
        <v>60538306393</v>
      </c>
      <c r="G24" s="5">
        <v>68.79</v>
      </c>
      <c r="H24" s="5">
        <v>88</v>
      </c>
      <c r="I24" s="6">
        <v>4404258</v>
      </c>
      <c r="J24" s="6">
        <v>26838885500</v>
      </c>
      <c r="K24" s="5">
        <v>31.21</v>
      </c>
      <c r="L24" s="5">
        <v>124</v>
      </c>
      <c r="M24" s="6">
        <v>14109696</v>
      </c>
      <c r="N24" s="6">
        <v>87377191893</v>
      </c>
      <c r="O24" s="5">
        <v>100</v>
      </c>
    </row>
    <row r="25" spans="2:15" ht="12">
      <c r="B25" s="3">
        <v>2005</v>
      </c>
      <c r="C25" s="4">
        <v>9</v>
      </c>
      <c r="D25" s="5">
        <v>36</v>
      </c>
      <c r="E25" s="6">
        <v>8984708</v>
      </c>
      <c r="F25" s="6">
        <v>55867260000</v>
      </c>
      <c r="G25" s="5">
        <v>77.29</v>
      </c>
      <c r="H25" s="5">
        <v>66</v>
      </c>
      <c r="I25" s="6">
        <v>2640383</v>
      </c>
      <c r="J25" s="6">
        <v>16272440500</v>
      </c>
      <c r="K25" s="5">
        <v>22.71</v>
      </c>
      <c r="L25" s="5">
        <v>102</v>
      </c>
      <c r="M25" s="6">
        <v>11625091</v>
      </c>
      <c r="N25" s="6">
        <v>72139700500</v>
      </c>
      <c r="O25" s="5">
        <v>100</v>
      </c>
    </row>
    <row r="26" spans="2:15" ht="12">
      <c r="B26" s="3">
        <v>2005</v>
      </c>
      <c r="C26" s="4">
        <v>10</v>
      </c>
      <c r="D26" s="5">
        <v>29</v>
      </c>
      <c r="E26" s="6">
        <v>7159804</v>
      </c>
      <c r="F26" s="6">
        <v>44860109000</v>
      </c>
      <c r="G26" s="5">
        <v>75.31</v>
      </c>
      <c r="H26" s="5">
        <v>59</v>
      </c>
      <c r="I26" s="6">
        <v>2346997</v>
      </c>
      <c r="J26" s="6">
        <v>14287810003</v>
      </c>
      <c r="K26" s="5">
        <v>24.69</v>
      </c>
      <c r="L26" s="5">
        <v>88</v>
      </c>
      <c r="M26" s="6">
        <v>9506801</v>
      </c>
      <c r="N26" s="6">
        <v>59147919003</v>
      </c>
      <c r="O26" s="5">
        <v>100</v>
      </c>
    </row>
    <row r="27" spans="2:15" ht="12">
      <c r="B27" s="3">
        <v>2005</v>
      </c>
      <c r="C27" s="4">
        <v>11</v>
      </c>
      <c r="D27" s="5">
        <v>29</v>
      </c>
      <c r="E27" s="6">
        <v>5455767</v>
      </c>
      <c r="F27" s="6">
        <v>33335357000</v>
      </c>
      <c r="G27" s="5">
        <v>64.34</v>
      </c>
      <c r="H27" s="5">
        <v>73</v>
      </c>
      <c r="I27" s="6">
        <v>3023737</v>
      </c>
      <c r="J27" s="6">
        <v>18449160000</v>
      </c>
      <c r="K27" s="5">
        <v>35.66</v>
      </c>
      <c r="L27" s="5">
        <v>102</v>
      </c>
      <c r="M27" s="6">
        <v>8479504</v>
      </c>
      <c r="N27" s="6">
        <v>51784517000</v>
      </c>
      <c r="O27" s="5">
        <v>100</v>
      </c>
    </row>
    <row r="28" spans="2:15" ht="12">
      <c r="B28" s="3">
        <v>2005</v>
      </c>
      <c r="C28" s="4">
        <v>12</v>
      </c>
      <c r="D28" s="5">
        <v>29</v>
      </c>
      <c r="E28" s="6">
        <v>7750140</v>
      </c>
      <c r="F28" s="6">
        <v>47742708609</v>
      </c>
      <c r="G28" s="5">
        <v>52.81</v>
      </c>
      <c r="H28" s="5">
        <v>73</v>
      </c>
      <c r="I28" s="6">
        <v>6926395</v>
      </c>
      <c r="J28" s="6">
        <v>42363221500</v>
      </c>
      <c r="K28" s="5">
        <v>47.19</v>
      </c>
      <c r="L28" s="5">
        <v>102</v>
      </c>
      <c r="M28" s="6">
        <v>14676535</v>
      </c>
      <c r="N28" s="6">
        <v>90105930109</v>
      </c>
      <c r="O28" s="5">
        <v>100</v>
      </c>
    </row>
    <row r="29" spans="2:15" ht="12">
      <c r="B29" s="3">
        <v>2006</v>
      </c>
      <c r="C29" s="4">
        <v>1</v>
      </c>
      <c r="D29" s="5">
        <v>37</v>
      </c>
      <c r="E29" s="6">
        <v>14710486</v>
      </c>
      <c r="F29" s="6">
        <v>91474908100</v>
      </c>
      <c r="G29" s="5">
        <v>77.93</v>
      </c>
      <c r="H29" s="5">
        <v>75</v>
      </c>
      <c r="I29" s="6">
        <v>4166804</v>
      </c>
      <c r="J29" s="6">
        <v>25437639300</v>
      </c>
      <c r="K29" s="5">
        <v>22.07</v>
      </c>
      <c r="L29" s="5">
        <v>112</v>
      </c>
      <c r="M29" s="6">
        <v>18877290</v>
      </c>
      <c r="N29" s="6">
        <v>116912547400</v>
      </c>
      <c r="O29" s="5">
        <v>100</v>
      </c>
    </row>
    <row r="30" spans="2:15" ht="12">
      <c r="B30" s="3">
        <v>2006</v>
      </c>
      <c r="C30" s="4">
        <v>2</v>
      </c>
      <c r="D30" s="5">
        <v>30</v>
      </c>
      <c r="E30" s="6">
        <v>9034515</v>
      </c>
      <c r="F30" s="6">
        <v>55335417900</v>
      </c>
      <c r="G30" s="5">
        <v>73.09</v>
      </c>
      <c r="H30" s="5">
        <v>46</v>
      </c>
      <c r="I30" s="6">
        <v>3327139</v>
      </c>
      <c r="J30" s="6">
        <v>20357810700</v>
      </c>
      <c r="K30" s="5">
        <v>26.91</v>
      </c>
      <c r="L30" s="5">
        <v>76</v>
      </c>
      <c r="M30" s="6">
        <v>12361654</v>
      </c>
      <c r="N30" s="6">
        <v>75693228600</v>
      </c>
      <c r="O30" s="5">
        <v>100</v>
      </c>
    </row>
    <row r="31" spans="2:15" ht="12">
      <c r="B31" s="3">
        <v>2006</v>
      </c>
      <c r="C31" s="4">
        <v>3</v>
      </c>
      <c r="D31" s="5">
        <v>31</v>
      </c>
      <c r="E31" s="6">
        <v>6402357</v>
      </c>
      <c r="F31" s="6">
        <v>39671312100</v>
      </c>
      <c r="G31" s="5">
        <v>71.65</v>
      </c>
      <c r="H31" s="5">
        <v>58</v>
      </c>
      <c r="I31" s="6">
        <v>2533782</v>
      </c>
      <c r="J31" s="6">
        <v>15513717500</v>
      </c>
      <c r="K31" s="5">
        <v>28.35</v>
      </c>
      <c r="L31" s="5">
        <v>89</v>
      </c>
      <c r="M31" s="6">
        <v>8936139</v>
      </c>
      <c r="N31" s="6">
        <v>55185029600</v>
      </c>
      <c r="O31" s="5">
        <v>100</v>
      </c>
    </row>
    <row r="32" spans="2:15" ht="12">
      <c r="B32" s="3">
        <v>2006</v>
      </c>
      <c r="C32" s="4">
        <v>4</v>
      </c>
      <c r="D32" s="5">
        <v>25</v>
      </c>
      <c r="E32" s="6">
        <v>4465514</v>
      </c>
      <c r="F32" s="6">
        <v>27386722600</v>
      </c>
      <c r="G32" s="5">
        <v>50.14</v>
      </c>
      <c r="H32" s="5">
        <v>77</v>
      </c>
      <c r="I32" s="6">
        <v>4441275</v>
      </c>
      <c r="J32" s="6">
        <v>26912896000</v>
      </c>
      <c r="K32" s="5">
        <v>49.86</v>
      </c>
      <c r="L32" s="5">
        <v>102</v>
      </c>
      <c r="M32" s="6">
        <v>8906789</v>
      </c>
      <c r="N32" s="6">
        <v>54299618600</v>
      </c>
      <c r="O32" s="5">
        <v>100</v>
      </c>
    </row>
    <row r="33" spans="2:15" ht="12">
      <c r="B33" s="3">
        <v>2006</v>
      </c>
      <c r="C33" s="4">
        <v>5</v>
      </c>
      <c r="D33" s="5">
        <v>20</v>
      </c>
      <c r="E33" s="6">
        <v>4726502</v>
      </c>
      <c r="F33" s="6">
        <v>28608586400</v>
      </c>
      <c r="G33" s="5">
        <v>35.17</v>
      </c>
      <c r="H33" s="5">
        <v>76</v>
      </c>
      <c r="I33" s="6">
        <v>8714184</v>
      </c>
      <c r="J33" s="6">
        <v>53192221800</v>
      </c>
      <c r="K33" s="5">
        <v>64.83</v>
      </c>
      <c r="L33" s="5">
        <v>96</v>
      </c>
      <c r="M33" s="6">
        <v>13440686</v>
      </c>
      <c r="N33" s="6">
        <v>81800808200</v>
      </c>
      <c r="O33" s="5">
        <v>100</v>
      </c>
    </row>
    <row r="34" spans="2:15" ht="12">
      <c r="B34" s="3">
        <v>2006</v>
      </c>
      <c r="C34" s="4">
        <v>6</v>
      </c>
      <c r="D34" s="5">
        <v>23</v>
      </c>
      <c r="E34" s="6">
        <v>3023561</v>
      </c>
      <c r="F34" s="6">
        <v>18426533800</v>
      </c>
      <c r="G34" s="5">
        <v>29.34</v>
      </c>
      <c r="H34" s="5">
        <v>80</v>
      </c>
      <c r="I34" s="6">
        <v>7282312</v>
      </c>
      <c r="J34" s="6">
        <v>44436620800</v>
      </c>
      <c r="K34" s="5">
        <v>70.66</v>
      </c>
      <c r="L34" s="5">
        <v>103</v>
      </c>
      <c r="M34" s="6">
        <v>10305873</v>
      </c>
      <c r="N34" s="6">
        <v>62863154600</v>
      </c>
      <c r="O34" s="5">
        <v>100</v>
      </c>
    </row>
    <row r="35" spans="2:15" ht="12">
      <c r="B35" s="3">
        <v>2006</v>
      </c>
      <c r="C35" s="4">
        <v>7</v>
      </c>
      <c r="D35" s="5">
        <v>26</v>
      </c>
      <c r="E35" s="6">
        <v>8064618</v>
      </c>
      <c r="F35" s="6">
        <v>49080772100</v>
      </c>
      <c r="G35" s="5">
        <v>54.33</v>
      </c>
      <c r="H35" s="5">
        <v>68</v>
      </c>
      <c r="I35" s="6">
        <v>6777978</v>
      </c>
      <c r="J35" s="6">
        <v>40925464700</v>
      </c>
      <c r="K35" s="5">
        <v>45.67</v>
      </c>
      <c r="L35" s="5">
        <v>94</v>
      </c>
      <c r="M35" s="6">
        <v>14842596</v>
      </c>
      <c r="N35" s="6">
        <v>90006236800</v>
      </c>
      <c r="O35" s="5">
        <v>100</v>
      </c>
    </row>
    <row r="36" spans="2:15" ht="12">
      <c r="B36" s="3">
        <v>2006</v>
      </c>
      <c r="C36" s="4">
        <v>8</v>
      </c>
      <c r="D36" s="5">
        <v>36</v>
      </c>
      <c r="E36" s="6">
        <v>10110582</v>
      </c>
      <c r="F36" s="6">
        <v>60499487300</v>
      </c>
      <c r="G36" s="5">
        <v>80.85</v>
      </c>
      <c r="H36" s="5">
        <v>64</v>
      </c>
      <c r="I36" s="6">
        <v>2394662</v>
      </c>
      <c r="J36" s="6">
        <v>14268470700</v>
      </c>
      <c r="K36" s="5">
        <v>19.15</v>
      </c>
      <c r="L36" s="5">
        <v>100</v>
      </c>
      <c r="M36" s="6">
        <v>12505244</v>
      </c>
      <c r="N36" s="6">
        <v>74767958000</v>
      </c>
      <c r="O36" s="5">
        <v>100</v>
      </c>
    </row>
    <row r="37" spans="2:15" ht="12">
      <c r="B37" s="3">
        <v>2006</v>
      </c>
      <c r="C37" s="4">
        <v>9</v>
      </c>
      <c r="D37" s="5">
        <v>62</v>
      </c>
      <c r="E37" s="6">
        <v>7263153</v>
      </c>
      <c r="F37" s="6">
        <v>43292385900</v>
      </c>
      <c r="G37" s="5">
        <v>81.7</v>
      </c>
      <c r="H37" s="5">
        <v>74</v>
      </c>
      <c r="I37" s="6">
        <v>1626377</v>
      </c>
      <c r="J37" s="6">
        <v>9742891600</v>
      </c>
      <c r="K37" s="5">
        <v>18.3</v>
      </c>
      <c r="L37" s="5">
        <v>136</v>
      </c>
      <c r="M37" s="6">
        <v>8889530</v>
      </c>
      <c r="N37" s="6">
        <v>53035277500</v>
      </c>
      <c r="O37" s="5">
        <v>100</v>
      </c>
    </row>
    <row r="38" spans="2:15" ht="12">
      <c r="B38" s="3">
        <v>2006</v>
      </c>
      <c r="C38" s="4">
        <v>10</v>
      </c>
      <c r="D38" s="5">
        <v>50</v>
      </c>
      <c r="E38" s="6">
        <v>10264083</v>
      </c>
      <c r="F38" s="6">
        <v>62719242400</v>
      </c>
      <c r="G38" s="5">
        <v>85.21</v>
      </c>
      <c r="H38" s="5">
        <v>53</v>
      </c>
      <c r="I38" s="6">
        <v>1781047</v>
      </c>
      <c r="J38" s="6">
        <v>10535258900</v>
      </c>
      <c r="K38" s="5">
        <v>14.79</v>
      </c>
      <c r="L38" s="5">
        <v>103</v>
      </c>
      <c r="M38" s="6">
        <v>12045130</v>
      </c>
      <c r="N38" s="6">
        <v>73254501300</v>
      </c>
      <c r="O38" s="5">
        <v>100</v>
      </c>
    </row>
    <row r="39" spans="2:15" ht="12">
      <c r="B39" s="3">
        <v>2006</v>
      </c>
      <c r="C39" s="4">
        <v>11</v>
      </c>
      <c r="D39" s="5">
        <v>45</v>
      </c>
      <c r="E39" s="6">
        <v>4402726</v>
      </c>
      <c r="F39" s="6">
        <v>25465053000</v>
      </c>
      <c r="G39" s="5">
        <v>55.49</v>
      </c>
      <c r="H39" s="5">
        <v>61</v>
      </c>
      <c r="I39" s="6">
        <v>3531864</v>
      </c>
      <c r="J39" s="6">
        <v>20364149400</v>
      </c>
      <c r="K39" s="5">
        <v>44.51</v>
      </c>
      <c r="L39" s="5">
        <v>106</v>
      </c>
      <c r="M39" s="6">
        <v>7934590</v>
      </c>
      <c r="N39" s="6">
        <v>45829202400</v>
      </c>
      <c r="O39" s="5">
        <v>100</v>
      </c>
    </row>
    <row r="40" spans="2:15" ht="12">
      <c r="B40" s="3">
        <v>2006</v>
      </c>
      <c r="C40" s="4">
        <v>12</v>
      </c>
      <c r="D40" s="5">
        <v>42</v>
      </c>
      <c r="E40" s="6">
        <v>8689933</v>
      </c>
      <c r="F40" s="6">
        <v>49992971100</v>
      </c>
      <c r="G40" s="5">
        <v>56.62</v>
      </c>
      <c r="H40" s="5">
        <v>101</v>
      </c>
      <c r="I40" s="6">
        <v>6656828</v>
      </c>
      <c r="J40" s="6">
        <v>38941560900</v>
      </c>
      <c r="K40" s="5">
        <v>43.38</v>
      </c>
      <c r="L40" s="5">
        <v>143</v>
      </c>
      <c r="M40" s="6">
        <v>15346761</v>
      </c>
      <c r="N40" s="6">
        <v>88934532000</v>
      </c>
      <c r="O40" s="5">
        <v>100</v>
      </c>
    </row>
    <row r="41" spans="2:15" ht="12">
      <c r="B41" s="3">
        <v>2007</v>
      </c>
      <c r="C41" s="4">
        <v>1</v>
      </c>
      <c r="D41" s="5">
        <v>36</v>
      </c>
      <c r="E41" s="6">
        <v>8470381</v>
      </c>
      <c r="F41" s="6">
        <v>48822777400</v>
      </c>
      <c r="G41" s="5">
        <v>55.1</v>
      </c>
      <c r="H41" s="5">
        <v>102</v>
      </c>
      <c r="I41" s="6">
        <v>6901287</v>
      </c>
      <c r="J41" s="6">
        <v>40040578900</v>
      </c>
      <c r="K41" s="5">
        <v>44.9</v>
      </c>
      <c r="L41" s="5">
        <v>138</v>
      </c>
      <c r="M41" s="6">
        <v>15371668</v>
      </c>
      <c r="N41" s="6">
        <v>88863356300</v>
      </c>
      <c r="O41" s="5">
        <v>100</v>
      </c>
    </row>
    <row r="42" spans="2:15" ht="12">
      <c r="B42" s="3">
        <v>2007</v>
      </c>
      <c r="C42" s="4">
        <v>2</v>
      </c>
      <c r="D42" s="5">
        <v>33</v>
      </c>
      <c r="E42" s="6">
        <v>10110010</v>
      </c>
      <c r="F42" s="6">
        <v>59109739800</v>
      </c>
      <c r="G42" s="5">
        <v>76.24</v>
      </c>
      <c r="H42" s="5">
        <v>67</v>
      </c>
      <c r="I42" s="6">
        <v>3150675</v>
      </c>
      <c r="J42" s="6">
        <v>18574624800</v>
      </c>
      <c r="K42" s="5">
        <v>23.76</v>
      </c>
      <c r="L42" s="5">
        <v>100</v>
      </c>
      <c r="M42" s="6">
        <v>13260685</v>
      </c>
      <c r="N42" s="6">
        <v>77684364600</v>
      </c>
      <c r="O42" s="5">
        <v>100</v>
      </c>
    </row>
    <row r="43" spans="2:15" ht="12">
      <c r="B43" s="3">
        <v>2007</v>
      </c>
      <c r="C43" s="4">
        <v>3</v>
      </c>
      <c r="D43" s="5">
        <v>41</v>
      </c>
      <c r="E43" s="6">
        <v>2781402</v>
      </c>
      <c r="F43" s="6">
        <v>16320128800</v>
      </c>
      <c r="G43" s="5">
        <v>28.64</v>
      </c>
      <c r="H43" s="5">
        <v>106</v>
      </c>
      <c r="I43" s="6">
        <v>6930171</v>
      </c>
      <c r="J43" s="6">
        <v>41945528300</v>
      </c>
      <c r="K43" s="5">
        <v>71.36</v>
      </c>
      <c r="L43" s="5">
        <v>147</v>
      </c>
      <c r="M43" s="6">
        <v>9711573</v>
      </c>
      <c r="N43" s="6">
        <v>58265657100</v>
      </c>
      <c r="O43" s="5">
        <v>100</v>
      </c>
    </row>
    <row r="44" spans="2:15" ht="12">
      <c r="B44" s="3">
        <v>2007</v>
      </c>
      <c r="C44" s="4">
        <v>4</v>
      </c>
      <c r="D44" s="5">
        <v>50</v>
      </c>
      <c r="E44" s="6">
        <v>4743544</v>
      </c>
      <c r="F44" s="6">
        <v>29204655600</v>
      </c>
      <c r="G44" s="5">
        <v>59.75</v>
      </c>
      <c r="H44" s="5">
        <v>116</v>
      </c>
      <c r="I44" s="6">
        <v>3195114</v>
      </c>
      <c r="J44" s="6">
        <v>19623899200</v>
      </c>
      <c r="K44" s="5">
        <v>40.25</v>
      </c>
      <c r="L44" s="5">
        <v>166</v>
      </c>
      <c r="M44" s="6">
        <v>7938658</v>
      </c>
      <c r="N44" s="6">
        <v>48828554800</v>
      </c>
      <c r="O44" s="5">
        <v>100</v>
      </c>
    </row>
    <row r="45" spans="2:15" ht="12">
      <c r="B45" s="3">
        <v>2007</v>
      </c>
      <c r="C45" s="4">
        <v>5</v>
      </c>
      <c r="D45" s="5">
        <v>39</v>
      </c>
      <c r="E45" s="6">
        <v>3284540</v>
      </c>
      <c r="F45" s="6">
        <v>20609291500</v>
      </c>
      <c r="G45" s="5">
        <v>26.75</v>
      </c>
      <c r="H45" s="5">
        <v>91</v>
      </c>
      <c r="I45" s="6">
        <v>8996332</v>
      </c>
      <c r="J45" s="6">
        <v>56831689000</v>
      </c>
      <c r="K45" s="5">
        <v>73.25</v>
      </c>
      <c r="L45" s="5">
        <v>130</v>
      </c>
      <c r="M45" s="6">
        <v>12280872</v>
      </c>
      <c r="N45" s="6">
        <v>77440980500</v>
      </c>
      <c r="O45" s="5">
        <v>100</v>
      </c>
    </row>
    <row r="46" spans="2:15" ht="12">
      <c r="B46" s="3">
        <v>2007</v>
      </c>
      <c r="C46" s="4">
        <v>6</v>
      </c>
      <c r="D46" s="5">
        <v>41</v>
      </c>
      <c r="E46" s="6">
        <v>3291953</v>
      </c>
      <c r="F46" s="6">
        <v>21265332300</v>
      </c>
      <c r="G46" s="5">
        <v>29.36</v>
      </c>
      <c r="H46" s="5">
        <v>115</v>
      </c>
      <c r="I46" s="6">
        <v>7920141</v>
      </c>
      <c r="J46" s="6">
        <v>50978167700</v>
      </c>
      <c r="K46" s="5">
        <v>70.64</v>
      </c>
      <c r="L46" s="5">
        <v>156</v>
      </c>
      <c r="M46" s="6">
        <v>11212094</v>
      </c>
      <c r="N46" s="6">
        <v>72243500000</v>
      </c>
      <c r="O46" s="5">
        <v>100</v>
      </c>
    </row>
    <row r="47" spans="2:15" ht="12">
      <c r="B47" s="3">
        <v>2007</v>
      </c>
      <c r="C47" s="4">
        <v>7</v>
      </c>
      <c r="D47" s="5">
        <v>41</v>
      </c>
      <c r="E47" s="6">
        <v>3261989</v>
      </c>
      <c r="F47" s="6">
        <v>20910168500</v>
      </c>
      <c r="G47" s="5">
        <v>18.71</v>
      </c>
      <c r="H47" s="5">
        <v>164</v>
      </c>
      <c r="I47" s="6">
        <v>14175525</v>
      </c>
      <c r="J47" s="6">
        <v>89931590538</v>
      </c>
      <c r="K47" s="5">
        <v>81.29</v>
      </c>
      <c r="L47" s="5">
        <v>205</v>
      </c>
      <c r="M47" s="6">
        <v>17437514</v>
      </c>
      <c r="N47" s="6">
        <v>110841759038</v>
      </c>
      <c r="O47" s="5">
        <v>100</v>
      </c>
    </row>
    <row r="48" spans="2:15" ht="12">
      <c r="B48" s="3">
        <v>2007</v>
      </c>
      <c r="C48" s="4">
        <v>8</v>
      </c>
      <c r="D48" s="5">
        <v>39</v>
      </c>
      <c r="E48" s="6">
        <v>16374423</v>
      </c>
      <c r="F48" s="6">
        <v>104189781500</v>
      </c>
      <c r="G48" s="5">
        <v>78.87</v>
      </c>
      <c r="H48" s="5">
        <v>143</v>
      </c>
      <c r="I48" s="6">
        <v>4386446</v>
      </c>
      <c r="J48" s="6">
        <v>27682641300</v>
      </c>
      <c r="K48" s="5">
        <v>21.13</v>
      </c>
      <c r="L48" s="5">
        <v>182</v>
      </c>
      <c r="M48" s="6">
        <v>20760869</v>
      </c>
      <c r="N48" s="6">
        <v>131872422800</v>
      </c>
      <c r="O48" s="5">
        <v>100</v>
      </c>
    </row>
    <row r="49" spans="2:15" ht="12">
      <c r="B49" s="3">
        <v>2007</v>
      </c>
      <c r="C49" s="4">
        <v>9</v>
      </c>
      <c r="D49" s="5">
        <v>46</v>
      </c>
      <c r="E49" s="6">
        <v>7670549</v>
      </c>
      <c r="F49" s="6">
        <v>49857387500</v>
      </c>
      <c r="G49" s="5">
        <v>67.62</v>
      </c>
      <c r="H49" s="5">
        <v>111</v>
      </c>
      <c r="I49" s="6">
        <v>3673771</v>
      </c>
      <c r="J49" s="6">
        <v>24326686700</v>
      </c>
      <c r="K49" s="5">
        <v>32.38</v>
      </c>
      <c r="L49" s="5">
        <v>157</v>
      </c>
      <c r="M49" s="6">
        <v>11344320</v>
      </c>
      <c r="N49" s="6">
        <v>74184074200</v>
      </c>
      <c r="O49" s="5">
        <v>100</v>
      </c>
    </row>
    <row r="50" spans="2:15" ht="12">
      <c r="B50" s="3">
        <v>2007</v>
      </c>
      <c r="C50" s="4">
        <v>10</v>
      </c>
      <c r="D50" s="5">
        <v>67</v>
      </c>
      <c r="E50" s="6">
        <v>5579378</v>
      </c>
      <c r="F50" s="6">
        <v>35939088500</v>
      </c>
      <c r="G50" s="5">
        <v>63.51</v>
      </c>
      <c r="H50" s="5">
        <v>131</v>
      </c>
      <c r="I50" s="6">
        <v>3205376</v>
      </c>
      <c r="J50" s="6">
        <v>20595618500</v>
      </c>
      <c r="K50" s="5">
        <v>36.49</v>
      </c>
      <c r="L50" s="5">
        <v>198</v>
      </c>
      <c r="M50" s="6">
        <v>8784754</v>
      </c>
      <c r="N50" s="6">
        <v>56534707000</v>
      </c>
      <c r="O50" s="5">
        <v>100</v>
      </c>
    </row>
    <row r="51" spans="2:15" ht="12">
      <c r="B51" s="3">
        <v>2007</v>
      </c>
      <c r="C51" s="4">
        <v>11</v>
      </c>
      <c r="D51" s="5">
        <v>60</v>
      </c>
      <c r="E51" s="6">
        <v>5478591</v>
      </c>
      <c r="F51" s="6">
        <v>35188347000</v>
      </c>
      <c r="G51" s="5">
        <v>57.14</v>
      </c>
      <c r="H51" s="5">
        <v>155</v>
      </c>
      <c r="I51" s="6">
        <v>4108671</v>
      </c>
      <c r="J51" s="6">
        <v>27026950500</v>
      </c>
      <c r="K51" s="5">
        <v>42.86</v>
      </c>
      <c r="L51" s="5">
        <v>215</v>
      </c>
      <c r="M51" s="6">
        <v>9587262</v>
      </c>
      <c r="N51" s="6">
        <v>62215297500</v>
      </c>
      <c r="O51" s="5">
        <v>100</v>
      </c>
    </row>
    <row r="52" spans="2:15" ht="12">
      <c r="B52" s="3">
        <v>2007</v>
      </c>
      <c r="C52" s="4">
        <v>12</v>
      </c>
      <c r="D52" s="5">
        <v>68</v>
      </c>
      <c r="E52" s="6">
        <v>5716053</v>
      </c>
      <c r="F52" s="6">
        <v>37269807000</v>
      </c>
      <c r="G52" s="5">
        <v>35.34</v>
      </c>
      <c r="H52" s="5">
        <v>176</v>
      </c>
      <c r="I52" s="6">
        <v>10457253</v>
      </c>
      <c r="J52" s="6">
        <v>66853858000</v>
      </c>
      <c r="K52" s="5">
        <v>64.66</v>
      </c>
      <c r="L52" s="5">
        <v>244</v>
      </c>
      <c r="M52" s="6">
        <v>16173306</v>
      </c>
      <c r="N52" s="6">
        <v>104123665000</v>
      </c>
      <c r="O52" s="5">
        <v>100</v>
      </c>
    </row>
    <row r="53" spans="2:15" ht="12">
      <c r="B53" s="3">
        <v>2008</v>
      </c>
      <c r="C53" s="4">
        <v>1</v>
      </c>
      <c r="D53" s="5">
        <v>51</v>
      </c>
      <c r="E53" s="6">
        <v>6460651</v>
      </c>
      <c r="F53" s="6">
        <v>41820144501</v>
      </c>
      <c r="G53" s="5">
        <v>49.91</v>
      </c>
      <c r="H53" s="5">
        <v>130</v>
      </c>
      <c r="I53" s="6">
        <v>6485150</v>
      </c>
      <c r="J53" s="6">
        <v>41366401500</v>
      </c>
      <c r="K53" s="5">
        <v>50.09</v>
      </c>
      <c r="L53" s="5">
        <v>181</v>
      </c>
      <c r="M53" s="6">
        <v>12945801</v>
      </c>
      <c r="N53" s="6">
        <v>83186546001</v>
      </c>
      <c r="O53" s="5">
        <v>100</v>
      </c>
    </row>
    <row r="54" spans="2:15" ht="12">
      <c r="B54" s="3">
        <v>2008</v>
      </c>
      <c r="C54" s="4">
        <v>2</v>
      </c>
      <c r="D54" s="5">
        <v>42</v>
      </c>
      <c r="E54" s="6">
        <v>8957369</v>
      </c>
      <c r="F54" s="6">
        <v>58909744500</v>
      </c>
      <c r="G54" s="5">
        <v>68.99</v>
      </c>
      <c r="H54" s="5">
        <v>110</v>
      </c>
      <c r="I54" s="6">
        <v>4027105</v>
      </c>
      <c r="J54" s="6">
        <v>25803314500</v>
      </c>
      <c r="K54" s="5">
        <v>31.01</v>
      </c>
      <c r="L54" s="5">
        <v>152</v>
      </c>
      <c r="M54" s="6">
        <v>12984474</v>
      </c>
      <c r="N54" s="6">
        <v>84713059000</v>
      </c>
      <c r="O54" s="5">
        <v>100</v>
      </c>
    </row>
    <row r="55" spans="2:15" ht="12">
      <c r="B55" s="3">
        <v>2008</v>
      </c>
      <c r="C55" s="4">
        <v>3</v>
      </c>
      <c r="D55" s="5">
        <v>77</v>
      </c>
      <c r="E55" s="6">
        <v>4433046</v>
      </c>
      <c r="F55" s="6">
        <v>29273749500</v>
      </c>
      <c r="G55" s="5">
        <v>45.76</v>
      </c>
      <c r="H55" s="5">
        <v>192</v>
      </c>
      <c r="I55" s="6">
        <v>5254074</v>
      </c>
      <c r="J55" s="6">
        <v>34130254500</v>
      </c>
      <c r="K55" s="5">
        <v>54.24</v>
      </c>
      <c r="L55" s="5">
        <v>269</v>
      </c>
      <c r="M55" s="6">
        <v>9687120</v>
      </c>
      <c r="N55" s="6">
        <v>63404004000</v>
      </c>
      <c r="O55" s="5">
        <v>100</v>
      </c>
    </row>
    <row r="56" spans="2:15" ht="12">
      <c r="B56" s="3">
        <v>2008</v>
      </c>
      <c r="C56" s="4">
        <v>4</v>
      </c>
      <c r="D56" s="5">
        <v>65</v>
      </c>
      <c r="E56" s="6">
        <v>1709083</v>
      </c>
      <c r="F56" s="6">
        <v>11105272500</v>
      </c>
      <c r="G56" s="5">
        <v>23.07</v>
      </c>
      <c r="H56" s="5">
        <v>253</v>
      </c>
      <c r="I56" s="6">
        <v>5698540</v>
      </c>
      <c r="J56" s="6">
        <v>37019491000</v>
      </c>
      <c r="K56" s="5">
        <v>76.93</v>
      </c>
      <c r="L56" s="5">
        <v>318</v>
      </c>
      <c r="M56" s="6">
        <v>7407623</v>
      </c>
      <c r="N56" s="6">
        <v>48124763500</v>
      </c>
      <c r="O56" s="5">
        <v>100</v>
      </c>
    </row>
    <row r="57" spans="2:15" ht="12">
      <c r="B57" s="3">
        <v>2008</v>
      </c>
      <c r="C57" s="4">
        <v>5</v>
      </c>
      <c r="D57" s="5">
        <v>70</v>
      </c>
      <c r="E57" s="6">
        <v>1007796</v>
      </c>
      <c r="F57" s="6">
        <v>6637718000</v>
      </c>
      <c r="G57" s="5">
        <v>7.77</v>
      </c>
      <c r="H57" s="5">
        <v>239</v>
      </c>
      <c r="I57" s="6">
        <v>11955197</v>
      </c>
      <c r="J57" s="6">
        <v>76800882000</v>
      </c>
      <c r="K57" s="5">
        <v>92.23</v>
      </c>
      <c r="L57" s="5">
        <v>309</v>
      </c>
      <c r="M57" s="6">
        <v>12962993</v>
      </c>
      <c r="N57" s="6">
        <v>83438600000</v>
      </c>
      <c r="O57" s="5">
        <v>100</v>
      </c>
    </row>
    <row r="58" spans="2:15" ht="12">
      <c r="B58" s="3">
        <v>2008</v>
      </c>
      <c r="C58" s="4">
        <v>6</v>
      </c>
      <c r="D58" s="5">
        <v>62</v>
      </c>
      <c r="E58" s="6">
        <v>3383472</v>
      </c>
      <c r="F58" s="6">
        <v>22280890600</v>
      </c>
      <c r="G58" s="5">
        <v>24.22</v>
      </c>
      <c r="H58" s="5">
        <v>237</v>
      </c>
      <c r="I58" s="6">
        <v>10583935</v>
      </c>
      <c r="J58" s="6">
        <v>68825754700</v>
      </c>
      <c r="K58" s="5">
        <v>75.78</v>
      </c>
      <c r="L58" s="5">
        <v>299</v>
      </c>
      <c r="M58" s="6">
        <v>13967407</v>
      </c>
      <c r="N58" s="6">
        <v>91106645300</v>
      </c>
      <c r="O58" s="5">
        <v>100</v>
      </c>
    </row>
    <row r="59" spans="2:15" ht="12">
      <c r="B59" s="3">
        <v>2004</v>
      </c>
      <c r="C59" s="4" t="s">
        <v>7</v>
      </c>
      <c r="D59" s="5">
        <v>246</v>
      </c>
      <c r="E59" s="6">
        <v>38236621</v>
      </c>
      <c r="F59" s="6">
        <v>239144132406</v>
      </c>
      <c r="G59" s="5">
        <v>53.91</v>
      </c>
      <c r="H59" s="5">
        <v>469</v>
      </c>
      <c r="I59" s="6">
        <v>32688110</v>
      </c>
      <c r="J59" s="6">
        <v>205452462800</v>
      </c>
      <c r="K59" s="5">
        <v>46.09</v>
      </c>
      <c r="L59" s="5">
        <v>715</v>
      </c>
      <c r="M59" s="6">
        <v>70924731</v>
      </c>
      <c r="N59" s="6">
        <v>444596595206</v>
      </c>
      <c r="O59" s="5">
        <v>100</v>
      </c>
    </row>
    <row r="60" spans="2:15" ht="12">
      <c r="B60" s="3">
        <v>2005</v>
      </c>
      <c r="C60" s="4" t="s">
        <v>7</v>
      </c>
      <c r="D60" s="5">
        <v>320</v>
      </c>
      <c r="E60" s="6">
        <v>72436809</v>
      </c>
      <c r="F60" s="6">
        <v>450023305794</v>
      </c>
      <c r="G60" s="5">
        <v>57.77</v>
      </c>
      <c r="H60" s="5">
        <v>777</v>
      </c>
      <c r="I60" s="6">
        <v>52960866</v>
      </c>
      <c r="J60" s="6">
        <v>327859876173</v>
      </c>
      <c r="K60" s="5">
        <v>42.23</v>
      </c>
      <c r="L60" s="6">
        <v>1097</v>
      </c>
      <c r="M60" s="6">
        <v>125397675</v>
      </c>
      <c r="N60" s="6">
        <v>777883181967</v>
      </c>
      <c r="O60" s="5">
        <v>100</v>
      </c>
    </row>
    <row r="61" spans="2:15" ht="12">
      <c r="B61" s="3">
        <v>2006</v>
      </c>
      <c r="C61" s="4" t="s">
        <v>7</v>
      </c>
      <c r="D61" s="5">
        <v>427</v>
      </c>
      <c r="E61" s="6">
        <v>91158030</v>
      </c>
      <c r="F61" s="6">
        <v>551953392700</v>
      </c>
      <c r="G61" s="5">
        <v>63.13</v>
      </c>
      <c r="H61" s="5">
        <v>833</v>
      </c>
      <c r="I61" s="6">
        <v>53234252</v>
      </c>
      <c r="J61" s="6">
        <v>320628702300</v>
      </c>
      <c r="K61" s="5">
        <v>36.87</v>
      </c>
      <c r="L61" s="6">
        <v>1260</v>
      </c>
      <c r="M61" s="6">
        <v>144392282</v>
      </c>
      <c r="N61" s="6">
        <v>872582095000</v>
      </c>
      <c r="O61" s="5">
        <v>100</v>
      </c>
    </row>
    <row r="62" spans="2:15" ht="12">
      <c r="B62" s="3">
        <v>2007</v>
      </c>
      <c r="C62" s="4" t="s">
        <v>7</v>
      </c>
      <c r="D62" s="5">
        <v>561</v>
      </c>
      <c r="E62" s="6">
        <v>76762813</v>
      </c>
      <c r="F62" s="6">
        <v>478686505400</v>
      </c>
      <c r="G62" s="5">
        <v>49.89</v>
      </c>
      <c r="H62" s="6">
        <v>1477</v>
      </c>
      <c r="I62" s="6">
        <v>77100762</v>
      </c>
      <c r="J62" s="6">
        <v>484411833438</v>
      </c>
      <c r="K62" s="5">
        <v>50.11</v>
      </c>
      <c r="L62" s="6">
        <v>2038</v>
      </c>
      <c r="M62" s="6">
        <v>153863575</v>
      </c>
      <c r="N62" s="6">
        <v>963098338838</v>
      </c>
      <c r="O62" s="5">
        <v>100</v>
      </c>
    </row>
    <row r="63" spans="2:15" ht="12">
      <c r="B63" s="3">
        <v>2008</v>
      </c>
      <c r="C63" s="4" t="s">
        <v>7</v>
      </c>
      <c r="D63" s="5">
        <v>379</v>
      </c>
      <c r="E63" s="6">
        <v>25964493</v>
      </c>
      <c r="F63" s="6">
        <v>170106092101</v>
      </c>
      <c r="G63" s="5">
        <v>37.1</v>
      </c>
      <c r="H63" s="6">
        <v>1206</v>
      </c>
      <c r="I63" s="6">
        <v>44028355</v>
      </c>
      <c r="J63" s="6">
        <v>284100687700</v>
      </c>
      <c r="K63" s="5">
        <v>62.9</v>
      </c>
      <c r="L63" s="6">
        <v>1585</v>
      </c>
      <c r="M63" s="6">
        <v>69992848</v>
      </c>
      <c r="N63" s="6">
        <v>454206779801</v>
      </c>
      <c r="O63" s="5">
        <v>100</v>
      </c>
    </row>
    <row r="66" spans="2:4" ht="12">
      <c r="B66" s="8" t="s">
        <v>12</v>
      </c>
      <c r="C66" s="8"/>
      <c r="D66"/>
    </row>
    <row r="67" spans="2:13" ht="11.25">
      <c r="B67" s="9" t="s">
        <v>13</v>
      </c>
      <c r="C67" s="9" t="s">
        <v>14</v>
      </c>
      <c r="D67" s="10">
        <v>2004</v>
      </c>
      <c r="E67" s="11">
        <v>2005</v>
      </c>
      <c r="F67" s="11">
        <v>2006</v>
      </c>
      <c r="G67" s="11">
        <v>2007</v>
      </c>
      <c r="H67" s="12">
        <v>2008</v>
      </c>
      <c r="I67" s="9" t="s">
        <v>8</v>
      </c>
      <c r="J67" s="13" t="s">
        <v>15</v>
      </c>
      <c r="K67" s="14" t="s">
        <v>9</v>
      </c>
      <c r="L67" s="15" t="str">
        <f>CHOOSE(MATCH($I$67,{"2005-2006","2006-2007"},0),2007,2008)&amp;"년 추정액"</f>
        <v>2008년 추정액</v>
      </c>
      <c r="M67" s="15" t="s">
        <v>16</v>
      </c>
    </row>
    <row r="68" spans="2:15" ht="12">
      <c r="B68" s="16" t="s">
        <v>11</v>
      </c>
      <c r="C68" s="17">
        <v>1</v>
      </c>
      <c r="D68" s="18">
        <f aca="true" t="shared" si="0" ref="D68:H79">SUMPRODUCT(($B$5:$B$58=D$67)*($C$5:$C$58=$C68)*($N$5:$N$58))</f>
        <v>19955288500</v>
      </c>
      <c r="E68" s="19">
        <f t="shared" si="0"/>
        <v>71690488289</v>
      </c>
      <c r="F68" s="19">
        <f t="shared" si="0"/>
        <v>116912547400</v>
      </c>
      <c r="G68" s="19">
        <f t="shared" si="0"/>
        <v>88863356300</v>
      </c>
      <c r="H68" s="20">
        <f t="shared" si="0"/>
        <v>83186546001</v>
      </c>
      <c r="I68" s="21">
        <f>SUM(CHOOSE(MATCH($I$67,{"2005-2006","2006-2007"},0),$E68:$F68,$F68:$G68))</f>
        <v>205775903700</v>
      </c>
      <c r="J68" s="22">
        <f aca="true" t="shared" si="1" ref="J68:J79">I68/$I$80</f>
        <v>0.11209789019201359</v>
      </c>
      <c r="K68" s="23">
        <f aca="true" t="shared" si="2" ref="K68:K79">AVERAGE($I$68:$I$79)/I68</f>
        <v>0.743397874755634</v>
      </c>
      <c r="L68" s="20">
        <f>CHOOSE(MATCH($I$67,{"2005-2006","2006-2007"},0),$G68,$H68)*$K68*12</f>
        <v>742088418064.8622</v>
      </c>
      <c r="M68" s="24"/>
      <c r="N68"/>
      <c r="O68"/>
    </row>
    <row r="69" spans="2:15" ht="12">
      <c r="B69" s="16"/>
      <c r="C69" s="17">
        <v>2</v>
      </c>
      <c r="D69" s="18">
        <f t="shared" si="0"/>
        <v>19775930500</v>
      </c>
      <c r="E69" s="19">
        <f t="shared" si="0"/>
        <v>71295519500</v>
      </c>
      <c r="F69" s="19">
        <f t="shared" si="0"/>
        <v>75693228600</v>
      </c>
      <c r="G69" s="19">
        <f t="shared" si="0"/>
        <v>77684364600</v>
      </c>
      <c r="H69" s="20">
        <f t="shared" si="0"/>
        <v>84713059000</v>
      </c>
      <c r="I69" s="21">
        <f>SUM(CHOOSE(MATCH($I$67,{"2005-2006","2006-2007"},0),$E69:$F69,$F69:$G69))</f>
        <v>153377593200</v>
      </c>
      <c r="J69" s="22">
        <f t="shared" si="1"/>
        <v>0.08355353708233493</v>
      </c>
      <c r="K69" s="23">
        <f t="shared" si="2"/>
        <v>0.9973645191252095</v>
      </c>
      <c r="L69" s="20">
        <f>CHOOSE(MATCH($I$67,{"2005-2006","2006-2007"},0),$G69,$H69)*$K69*12</f>
        <v>1013877592237.926</v>
      </c>
      <c r="M69" s="24"/>
      <c r="N69"/>
      <c r="O69"/>
    </row>
    <row r="70" spans="2:15" ht="12">
      <c r="B70" s="16"/>
      <c r="C70" s="17">
        <v>3</v>
      </c>
      <c r="D70" s="18">
        <f t="shared" si="0"/>
        <v>11786544000</v>
      </c>
      <c r="E70" s="19">
        <f t="shared" si="0"/>
        <v>47295904182</v>
      </c>
      <c r="F70" s="19">
        <f t="shared" si="0"/>
        <v>55185029600</v>
      </c>
      <c r="G70" s="19">
        <f t="shared" si="0"/>
        <v>58265657100</v>
      </c>
      <c r="H70" s="20">
        <f t="shared" si="0"/>
        <v>63404004000</v>
      </c>
      <c r="I70" s="21">
        <f>SUM(CHOOSE(MATCH($I$67,{"2005-2006","2006-2007"},0),$E70:$F70,$F70:$G70))</f>
        <v>113450686700</v>
      </c>
      <c r="J70" s="22">
        <f t="shared" si="1"/>
        <v>0.06180307019059947</v>
      </c>
      <c r="K70" s="23">
        <f t="shared" si="2"/>
        <v>1.3483688282205877</v>
      </c>
      <c r="L70" s="20">
        <f>CHOOSE(MATCH($I$67,{"2005-2006","2006-2007"},0),$G70,$H70)*$K70*12</f>
        <v>1025903790935.6814</v>
      </c>
      <c r="M70" s="24"/>
      <c r="N70"/>
      <c r="O70"/>
    </row>
    <row r="71" spans="2:15" ht="12">
      <c r="B71" s="16"/>
      <c r="C71" s="17">
        <v>4</v>
      </c>
      <c r="D71" s="18">
        <f t="shared" si="0"/>
        <v>20832276000</v>
      </c>
      <c r="E71" s="19">
        <f t="shared" si="0"/>
        <v>40884300503</v>
      </c>
      <c r="F71" s="19">
        <f t="shared" si="0"/>
        <v>54299618600</v>
      </c>
      <c r="G71" s="19">
        <f t="shared" si="0"/>
        <v>48828554800</v>
      </c>
      <c r="H71" s="20">
        <f t="shared" si="0"/>
        <v>48124763500</v>
      </c>
      <c r="I71" s="21">
        <f>SUM(CHOOSE(MATCH($I$67,{"2005-2006","2006-2007"},0),$E71:$F71,$F71:$G71))</f>
        <v>103128173400</v>
      </c>
      <c r="J71" s="22">
        <f t="shared" si="1"/>
        <v>0.05617980749752935</v>
      </c>
      <c r="K71" s="23">
        <f t="shared" si="2"/>
        <v>1.483332482707388</v>
      </c>
      <c r="L71" s="20">
        <f>CHOOSE(MATCH($I$67,{"2005-2006","2006-2007"},0),$G71,$H71)*$K71*12</f>
        <v>856620299065.9307</v>
      </c>
      <c r="M71" s="24"/>
      <c r="N71"/>
      <c r="O71"/>
    </row>
    <row r="72" spans="2:15" ht="12">
      <c r="B72" s="16"/>
      <c r="C72" s="17">
        <v>5</v>
      </c>
      <c r="D72" s="18">
        <f t="shared" si="0"/>
        <v>24838319200</v>
      </c>
      <c r="E72" s="19">
        <f t="shared" si="0"/>
        <v>54979081506</v>
      </c>
      <c r="F72" s="19">
        <f t="shared" si="0"/>
        <v>81800808200</v>
      </c>
      <c r="G72" s="19">
        <f t="shared" si="0"/>
        <v>77440980500</v>
      </c>
      <c r="H72" s="20">
        <f t="shared" si="0"/>
        <v>83438600000</v>
      </c>
      <c r="I72" s="21">
        <f>SUM(CHOOSE(MATCH($I$67,{"2005-2006","2006-2007"},0),$E72:$F72,$F72:$G72))</f>
        <v>159241788700</v>
      </c>
      <c r="J72" s="22">
        <f t="shared" si="1"/>
        <v>0.0867480993775484</v>
      </c>
      <c r="K72" s="23">
        <f t="shared" si="2"/>
        <v>0.9606358402233898</v>
      </c>
      <c r="L72" s="20">
        <f>CHOOSE(MATCH($I$67,{"2005-2006","2006-2007"},0),$G72,$H72)*$K72*12</f>
        <v>961849315416.7599</v>
      </c>
      <c r="M72" s="24"/>
      <c r="N72"/>
      <c r="O72"/>
    </row>
    <row r="73" spans="2:15" ht="12">
      <c r="B73" s="16"/>
      <c r="C73" s="17">
        <v>6</v>
      </c>
      <c r="D73" s="18">
        <f t="shared" si="0"/>
        <v>44295374500</v>
      </c>
      <c r="E73" s="19">
        <f t="shared" si="0"/>
        <v>53504597786</v>
      </c>
      <c r="F73" s="19">
        <f t="shared" si="0"/>
        <v>62863154600</v>
      </c>
      <c r="G73" s="19">
        <f t="shared" si="0"/>
        <v>72243500000</v>
      </c>
      <c r="H73" s="20">
        <f t="shared" si="0"/>
        <v>91106645300</v>
      </c>
      <c r="I73" s="21">
        <f>SUM(CHOOSE(MATCH($I$67,{"2005-2006","2006-2007"},0),$E73:$F73,$F73:$G73))</f>
        <v>135106654600</v>
      </c>
      <c r="J73" s="22">
        <f t="shared" si="1"/>
        <v>0.07360031305531868</v>
      </c>
      <c r="K73" s="23">
        <f t="shared" si="2"/>
        <v>1.1322415608572103</v>
      </c>
      <c r="L73" s="20">
        <f>CHOOSE(MATCH($I$67,{"2005-2006","2006-2007"},0),$G73,$H73)*$K73*12</f>
        <v>1237856763347.2346</v>
      </c>
      <c r="M73" s="24"/>
      <c r="N73"/>
      <c r="O73"/>
    </row>
    <row r="74" spans="2:15" ht="12">
      <c r="B74" s="16"/>
      <c r="C74" s="17">
        <v>7</v>
      </c>
      <c r="D74" s="18">
        <f t="shared" si="0"/>
        <v>61047192500</v>
      </c>
      <c r="E74" s="19">
        <f t="shared" si="0"/>
        <v>77678031696</v>
      </c>
      <c r="F74" s="19">
        <f t="shared" si="0"/>
        <v>90006236800</v>
      </c>
      <c r="G74" s="19">
        <f t="shared" si="0"/>
        <v>110841759038</v>
      </c>
      <c r="H74" s="20">
        <f t="shared" si="0"/>
        <v>0</v>
      </c>
      <c r="I74" s="21">
        <f>SUM(CHOOSE(MATCH($I$67,{"2005-2006","2006-2007"},0),$E74:$F74,$F74:$G74))</f>
        <v>200847995838</v>
      </c>
      <c r="J74" s="22">
        <f t="shared" si="1"/>
        <v>0.10941337726091652</v>
      </c>
      <c r="K74" s="23">
        <f t="shared" si="2"/>
        <v>0.7616375201965434</v>
      </c>
      <c r="L74" s="20">
        <f>CHOOSE(MATCH($I$67,{"2005-2006","2006-2007"},0),$G74,$H74)*$K74*12</f>
        <v>0</v>
      </c>
      <c r="M74" s="24"/>
      <c r="N74"/>
      <c r="O74"/>
    </row>
    <row r="75" spans="2:15" ht="12">
      <c r="B75" s="16"/>
      <c r="C75" s="17">
        <v>8</v>
      </c>
      <c r="D75" s="18">
        <f t="shared" si="0"/>
        <v>62657301500</v>
      </c>
      <c r="E75" s="19">
        <f t="shared" si="0"/>
        <v>87377191893</v>
      </c>
      <c r="F75" s="19">
        <f t="shared" si="0"/>
        <v>74767958000</v>
      </c>
      <c r="G75" s="19">
        <f t="shared" si="0"/>
        <v>131872422800</v>
      </c>
      <c r="H75" s="20">
        <f t="shared" si="0"/>
        <v>0</v>
      </c>
      <c r="I75" s="21">
        <f>SUM(CHOOSE(MATCH($I$67,{"2005-2006","2006-2007"},0),$E75:$F75,$F75:$G75))</f>
        <v>206640380800</v>
      </c>
      <c r="J75" s="22">
        <f t="shared" si="1"/>
        <v>0.11256882025373058</v>
      </c>
      <c r="K75" s="23">
        <f t="shared" si="2"/>
        <v>0.7402878802984668</v>
      </c>
      <c r="L75" s="20">
        <f>CHOOSE(MATCH($I$67,{"2005-2006","2006-2007"},0),$G75,$H75)*$K75*12</f>
        <v>0</v>
      </c>
      <c r="M75" s="24"/>
      <c r="N75"/>
      <c r="O75"/>
    </row>
    <row r="76" spans="2:15" ht="12">
      <c r="B76" s="16"/>
      <c r="C76" s="17">
        <v>9</v>
      </c>
      <c r="D76" s="18">
        <f t="shared" si="0"/>
        <v>48702319500</v>
      </c>
      <c r="E76" s="19">
        <f t="shared" si="0"/>
        <v>72139700500</v>
      </c>
      <c r="F76" s="19">
        <f t="shared" si="0"/>
        <v>53035277500</v>
      </c>
      <c r="G76" s="19">
        <f t="shared" si="0"/>
        <v>74184074200</v>
      </c>
      <c r="H76" s="20">
        <f t="shared" si="0"/>
        <v>0</v>
      </c>
      <c r="I76" s="21">
        <f>SUM(CHOOSE(MATCH($I$67,{"2005-2006","2006-2007"},0),$E76:$F76,$F76:$G76))</f>
        <v>127219351700</v>
      </c>
      <c r="J76" s="22">
        <f t="shared" si="1"/>
        <v>0.06930364858441761</v>
      </c>
      <c r="K76" s="23">
        <f t="shared" si="2"/>
        <v>1.2024378951971975</v>
      </c>
      <c r="L76" s="20">
        <f>CHOOSE(MATCH($I$67,{"2005-2006","2006-2007"},0),$G76,$H76)*$K76*12</f>
        <v>0</v>
      </c>
      <c r="M76" s="24"/>
      <c r="N76"/>
      <c r="O76"/>
    </row>
    <row r="77" spans="2:15" ht="12">
      <c r="B77" s="16"/>
      <c r="C77" s="17">
        <v>10</v>
      </c>
      <c r="D77" s="18">
        <f t="shared" si="0"/>
        <v>39860826000</v>
      </c>
      <c r="E77" s="19">
        <f t="shared" si="0"/>
        <v>59147919003</v>
      </c>
      <c r="F77" s="19">
        <f t="shared" si="0"/>
        <v>73254501300</v>
      </c>
      <c r="G77" s="19">
        <f t="shared" si="0"/>
        <v>56534707000</v>
      </c>
      <c r="H77" s="20">
        <f t="shared" si="0"/>
        <v>0</v>
      </c>
      <c r="I77" s="21">
        <f>SUM(CHOOSE(MATCH($I$67,{"2005-2006","2006-2007"},0),$E77:$F77,$F77:$G77))</f>
        <v>129789208300</v>
      </c>
      <c r="J77" s="22">
        <f t="shared" si="1"/>
        <v>0.07070359628371677</v>
      </c>
      <c r="K77" s="23">
        <f t="shared" si="2"/>
        <v>1.1786293443820937</v>
      </c>
      <c r="L77" s="20">
        <f>CHOOSE(MATCH($I$67,{"2005-2006","2006-2007"},0),$G77,$H77)*$K77*12</f>
        <v>0</v>
      </c>
      <c r="M77" s="24"/>
      <c r="N77"/>
      <c r="O77"/>
    </row>
    <row r="78" spans="2:15" ht="12">
      <c r="B78" s="16"/>
      <c r="C78" s="17">
        <v>11</v>
      </c>
      <c r="D78" s="18">
        <f t="shared" si="0"/>
        <v>38372313506</v>
      </c>
      <c r="E78" s="19">
        <f t="shared" si="0"/>
        <v>51784517000</v>
      </c>
      <c r="F78" s="19">
        <f t="shared" si="0"/>
        <v>45829202400</v>
      </c>
      <c r="G78" s="19">
        <f t="shared" si="0"/>
        <v>62215297500</v>
      </c>
      <c r="H78" s="20">
        <f t="shared" si="0"/>
        <v>0</v>
      </c>
      <c r="I78" s="21">
        <f>SUM(CHOOSE(MATCH($I$67,{"2005-2006","2006-2007"},0),$E78:$F78,$F78:$G78))</f>
        <v>108044499900</v>
      </c>
      <c r="J78" s="22">
        <f t="shared" si="1"/>
        <v>0.05885801139913169</v>
      </c>
      <c r="K78" s="23">
        <f t="shared" si="2"/>
        <v>1.4158367119851882</v>
      </c>
      <c r="L78" s="20">
        <f>CHOOSE(MATCH($I$67,{"2005-2006","2006-2007"},0),$G78,$H78)*$K78*12</f>
        <v>0</v>
      </c>
      <c r="M78" s="24"/>
      <c r="N78"/>
      <c r="O78"/>
    </row>
    <row r="79" spans="2:15" ht="12">
      <c r="B79" s="16"/>
      <c r="C79" s="17">
        <v>12</v>
      </c>
      <c r="D79" s="18">
        <f t="shared" si="0"/>
        <v>52472909500</v>
      </c>
      <c r="E79" s="19">
        <f t="shared" si="0"/>
        <v>90105930109</v>
      </c>
      <c r="F79" s="19">
        <f t="shared" si="0"/>
        <v>88934532000</v>
      </c>
      <c r="G79" s="19">
        <f t="shared" si="0"/>
        <v>104123665000</v>
      </c>
      <c r="H79" s="20">
        <f t="shared" si="0"/>
        <v>0</v>
      </c>
      <c r="I79" s="21">
        <f>SUM(CHOOSE(MATCH($I$67,{"2005-2006","2006-2007"},0),$E79:$F79,$F79:$G79))</f>
        <v>193058197000</v>
      </c>
      <c r="J79" s="22">
        <f t="shared" si="1"/>
        <v>0.10516982882274242</v>
      </c>
      <c r="K79" s="23">
        <f t="shared" si="2"/>
        <v>0.7923692019484674</v>
      </c>
      <c r="L79" s="20">
        <f>CHOOSE(MATCH($I$67,{"2005-2006","2006-2007"},0),$G79,$H79)*$K79*12</f>
        <v>0</v>
      </c>
      <c r="M79" s="24"/>
      <c r="N79"/>
      <c r="O79"/>
    </row>
    <row r="80" spans="2:14" ht="11.25">
      <c r="B80" s="25"/>
      <c r="C80" s="26" t="s">
        <v>17</v>
      </c>
      <c r="D80" s="27">
        <f aca="true" t="shared" si="3" ref="D80:J80">SUM(D68:D79)</f>
        <v>444596595206</v>
      </c>
      <c r="E80" s="28">
        <f t="shared" si="3"/>
        <v>777883181967</v>
      </c>
      <c r="F80" s="28">
        <f t="shared" si="3"/>
        <v>872582095000</v>
      </c>
      <c r="G80" s="28">
        <f t="shared" si="3"/>
        <v>963098338838</v>
      </c>
      <c r="H80" s="29">
        <f t="shared" si="3"/>
        <v>453973617801</v>
      </c>
      <c r="I80" s="30">
        <f t="shared" si="3"/>
        <v>1835680433838</v>
      </c>
      <c r="J80" s="31">
        <f t="shared" si="3"/>
        <v>1.0000000000000002</v>
      </c>
      <c r="K80" s="32"/>
      <c r="L80" s="29">
        <f>SUM(L68:L79)/COUNTIF(L68:L79,"&gt;0")</f>
        <v>973032696511.399</v>
      </c>
      <c r="M80" s="33">
        <f>L80/G80</f>
        <v>1.010314998243466</v>
      </c>
      <c r="N80" s="34"/>
    </row>
    <row r="81" spans="2:13" ht="11.25">
      <c r="B81" s="16" t="s">
        <v>18</v>
      </c>
      <c r="C81" s="35">
        <v>1</v>
      </c>
      <c r="D81" s="18">
        <f aca="true" t="shared" si="4" ref="D81:H84">SUMPRODUCT(($B$5:$B$58=D$67)*(ROUNDUP($C$5:$C$58/3,0)=$C81)*($N$5:$N$58))</f>
        <v>51517763000</v>
      </c>
      <c r="E81" s="19">
        <f t="shared" si="4"/>
        <v>190281911971</v>
      </c>
      <c r="F81" s="19">
        <f t="shared" si="4"/>
        <v>247790805600</v>
      </c>
      <c r="G81" s="19">
        <f t="shared" si="4"/>
        <v>224813378000</v>
      </c>
      <c r="H81" s="20">
        <f t="shared" si="4"/>
        <v>231303609001</v>
      </c>
      <c r="I81" s="21">
        <f>SUM(CHOOSE(MATCH($I$67,{"2005-2006","2006-2007"},0),$E81:$F81,$F81:$G81))</f>
        <v>472604183600</v>
      </c>
      <c r="J81" s="22">
        <f>I81/$I$85</f>
        <v>0.257454497464948</v>
      </c>
      <c r="K81" s="23">
        <f>AVERAGE($I$81:$I$84)/I81</f>
        <v>0.9710453787432364</v>
      </c>
      <c r="L81" s="20">
        <f>CHOOSE(MATCH($I$67,{"2005-2006","2006-2007"},0),$G81,$H81)*$K81*4</f>
        <v>898425202428.214</v>
      </c>
      <c r="M81" s="24"/>
    </row>
    <row r="82" spans="2:13" ht="11.25">
      <c r="B82" s="16"/>
      <c r="C82" s="35">
        <v>2</v>
      </c>
      <c r="D82" s="18">
        <f t="shared" si="4"/>
        <v>89965969700</v>
      </c>
      <c r="E82" s="19">
        <f t="shared" si="4"/>
        <v>149367979795</v>
      </c>
      <c r="F82" s="19">
        <f t="shared" si="4"/>
        <v>198963581400</v>
      </c>
      <c r="G82" s="19">
        <f t="shared" si="4"/>
        <v>198513035300</v>
      </c>
      <c r="H82" s="20">
        <f t="shared" si="4"/>
        <v>222670008800</v>
      </c>
      <c r="I82" s="21">
        <f>SUM(CHOOSE(MATCH($I$67,{"2005-2006","2006-2007"},0),$E82:$F82,$F82:$G82))</f>
        <v>397476616700</v>
      </c>
      <c r="J82" s="22">
        <f>I82/$I$85</f>
        <v>0.21652821993039642</v>
      </c>
      <c r="K82" s="23">
        <f>AVERAGE($I$81:$I$84)/I82</f>
        <v>1.1545839155762845</v>
      </c>
      <c r="L82" s="20">
        <f>CHOOSE(MATCH($I$67,{"2005-2006","2006-2007"},0),$G82,$H82)*$K82*4</f>
        <v>1028364842566.8389</v>
      </c>
      <c r="M82" s="24"/>
    </row>
    <row r="83" spans="2:13" ht="11.25">
      <c r="B83" s="16"/>
      <c r="C83" s="35">
        <v>3</v>
      </c>
      <c r="D83" s="18">
        <f t="shared" si="4"/>
        <v>172406813500</v>
      </c>
      <c r="E83" s="19">
        <f t="shared" si="4"/>
        <v>237194924089</v>
      </c>
      <c r="F83" s="19">
        <f t="shared" si="4"/>
        <v>217809472300</v>
      </c>
      <c r="G83" s="19">
        <f t="shared" si="4"/>
        <v>316898256038</v>
      </c>
      <c r="H83" s="20">
        <f t="shared" si="4"/>
        <v>0</v>
      </c>
      <c r="I83" s="21">
        <f>SUM(CHOOSE(MATCH($I$67,{"2005-2006","2006-2007"},0),$E83:$F83,$F83:$G83))</f>
        <v>534707728338</v>
      </c>
      <c r="J83" s="22">
        <f>I83/$I$85</f>
        <v>0.2912858460990647</v>
      </c>
      <c r="K83" s="23">
        <f>AVERAGE($I$81:$I$84)/I83</f>
        <v>0.8582634664472382</v>
      </c>
      <c r="L83" s="20">
        <f>CHOOSE(MATCH($I$67,{"2005-2006","2006-2007"},0),$G83,$H83)*$K83*4</f>
        <v>0</v>
      </c>
      <c r="M83" s="24"/>
    </row>
    <row r="84" spans="2:13" ht="12">
      <c r="B84" s="16"/>
      <c r="C84" s="35">
        <v>4</v>
      </c>
      <c r="D84" s="18">
        <f t="shared" si="4"/>
        <v>130706049006</v>
      </c>
      <c r="E84" s="19">
        <f t="shared" si="4"/>
        <v>201038366112</v>
      </c>
      <c r="F84" s="19">
        <f t="shared" si="4"/>
        <v>208018235700</v>
      </c>
      <c r="G84" s="19">
        <f t="shared" si="4"/>
        <v>222873669500</v>
      </c>
      <c r="H84" s="20">
        <f t="shared" si="4"/>
        <v>0</v>
      </c>
      <c r="I84" s="21">
        <f>SUM(CHOOSE(MATCH($I$67,{"2005-2006","2006-2007"},0),$E84:$F84,$F84:$G84))</f>
        <v>430891905200</v>
      </c>
      <c r="J84" s="22">
        <f>I84/$I$85</f>
        <v>0.23473143650559086</v>
      </c>
      <c r="K84" s="23">
        <f>AVERAGE($I$81:$I$84)/I84</f>
        <v>1.0650469477872662</v>
      </c>
      <c r="L84" s="20">
        <f>CHOOSE(MATCH($I$67,{"2005-2006","2006-2007"},0),$G84,$H84)*$K84*4</f>
        <v>0</v>
      </c>
      <c r="M84" s="24"/>
    </row>
    <row r="85" spans="2:13" ht="12">
      <c r="B85" s="25"/>
      <c r="C85" s="26" t="s">
        <v>17</v>
      </c>
      <c r="D85" s="27">
        <f aca="true" t="shared" si="5" ref="D85:J85">SUM(D81:D84)</f>
        <v>444596595206</v>
      </c>
      <c r="E85" s="28">
        <f t="shared" si="5"/>
        <v>777883181967</v>
      </c>
      <c r="F85" s="28">
        <f t="shared" si="5"/>
        <v>872582095000</v>
      </c>
      <c r="G85" s="28">
        <f t="shared" si="5"/>
        <v>963098338838</v>
      </c>
      <c r="H85" s="29">
        <f t="shared" si="5"/>
        <v>453973617801</v>
      </c>
      <c r="I85" s="30">
        <f t="shared" si="5"/>
        <v>1835680433838</v>
      </c>
      <c r="J85" s="36">
        <f t="shared" si="5"/>
        <v>1</v>
      </c>
      <c r="K85" s="32"/>
      <c r="L85" s="29">
        <f>SUM(L81:L84)/COUNTIF(L81:L84,"&gt;0")</f>
        <v>963395022497.5264</v>
      </c>
      <c r="M85" s="33">
        <f>L85/G85</f>
        <v>1.0003080512628486</v>
      </c>
    </row>
    <row r="86" spans="2:13" ht="12">
      <c r="B86" s="16" t="s">
        <v>19</v>
      </c>
      <c r="C86" s="37" t="s">
        <v>20</v>
      </c>
      <c r="D86" s="18">
        <f aca="true" t="shared" si="6" ref="D86:H87">SUMPRODUCT(($B$5:$B$58=D$67)*(ROUNDUP($C$5:$C$58/6,0)=MATCH($C86,$C$86:$C$87,0))*($N$5:$N$58))</f>
        <v>141483732700</v>
      </c>
      <c r="E86" s="19">
        <f t="shared" si="6"/>
        <v>339649891766</v>
      </c>
      <c r="F86" s="19">
        <f t="shared" si="6"/>
        <v>446754387000</v>
      </c>
      <c r="G86" s="19">
        <f t="shared" si="6"/>
        <v>423326413300</v>
      </c>
      <c r="H86" s="20">
        <f t="shared" si="6"/>
        <v>453973617801</v>
      </c>
      <c r="I86" s="21">
        <f>SUM(CHOOSE(MATCH($I$67,{"2005-2006","2006-2007"},0),$E86:$F86,$F86:$G86))</f>
        <v>870080800300</v>
      </c>
      <c r="J86" s="22">
        <f>I86/$I$88</f>
        <v>0.4739827173953444</v>
      </c>
      <c r="K86" s="23">
        <f>AVERAGE($I$86:$I$87)/I86</f>
        <v>1.0548907832497083</v>
      </c>
      <c r="L86" s="20">
        <f>CHOOSE(MATCH($I$67,{"2005-2006","2006-2007"},0),$G86,$H86)*$K86*2</f>
        <v>957785170513.6012</v>
      </c>
      <c r="M86" s="24"/>
    </row>
    <row r="87" spans="2:13" ht="12">
      <c r="B87" s="16"/>
      <c r="C87" s="25" t="s">
        <v>21</v>
      </c>
      <c r="D87" s="38">
        <f t="shared" si="6"/>
        <v>303112862506</v>
      </c>
      <c r="E87" s="39">
        <f t="shared" si="6"/>
        <v>438233290201</v>
      </c>
      <c r="F87" s="39">
        <f t="shared" si="6"/>
        <v>425827708000</v>
      </c>
      <c r="G87" s="39">
        <f t="shared" si="6"/>
        <v>539771925538</v>
      </c>
      <c r="H87" s="20">
        <f t="shared" si="6"/>
        <v>0</v>
      </c>
      <c r="I87" s="21">
        <f>SUM(CHOOSE(MATCH($I$67,{"2005-2006","2006-2007"},0),$E87:$F87,$F87:$G87))</f>
        <v>965599633538</v>
      </c>
      <c r="J87" s="40">
        <f>I87/$I$88</f>
        <v>0.5260172826046555</v>
      </c>
      <c r="K87" s="23">
        <f>AVERAGE($I$86:$I$87)/I87</f>
        <v>0.9505391106622448</v>
      </c>
      <c r="L87" s="20">
        <f>CHOOSE(MATCH($I$67,{"2005-2006","2006-2007"},0),$G87,$H87)*$K87*2</f>
        <v>0</v>
      </c>
      <c r="M87" s="41"/>
    </row>
    <row r="88" spans="2:13" ht="12">
      <c r="B88" s="25"/>
      <c r="C88" s="42" t="s">
        <v>17</v>
      </c>
      <c r="D88" s="43">
        <f aca="true" t="shared" si="7" ref="D88:J88">SUM(D86:D87)</f>
        <v>444596595206</v>
      </c>
      <c r="E88" s="44">
        <f t="shared" si="7"/>
        <v>777883181967</v>
      </c>
      <c r="F88" s="44">
        <f t="shared" si="7"/>
        <v>872582095000</v>
      </c>
      <c r="G88" s="44">
        <f t="shared" si="7"/>
        <v>963098338838</v>
      </c>
      <c r="H88" s="29">
        <f t="shared" si="7"/>
        <v>453973617801</v>
      </c>
      <c r="I88" s="30">
        <f t="shared" si="7"/>
        <v>1835680433838</v>
      </c>
      <c r="J88" s="45">
        <f t="shared" si="7"/>
        <v>1</v>
      </c>
      <c r="K88" s="32"/>
      <c r="L88" s="29">
        <f>SUM(L86:L87)/COUNTIF(L86:L87,"&gt;0")</f>
        <v>957785170513.6012</v>
      </c>
      <c r="M88" s="46">
        <f>L88/G88</f>
        <v>0.9944832546063683</v>
      </c>
    </row>
    <row r="90" spans="9:11" ht="12">
      <c r="I90" s="1" t="str">
        <f>"합산 매출액 비교(월,"&amp;$I$67&amp;")"</f>
        <v>합산 매출액 비교(월,2006-2007)</v>
      </c>
      <c r="J90" s="1" t="str">
        <f>"구성비(월,"&amp;$I$67&amp;")"</f>
        <v>구성비(월,2006-2007)</v>
      </c>
      <c r="K90" s="1" t="str">
        <f>"조정계수(월,"&amp;$I$67&amp;")"</f>
        <v>조정계수(월,2006-2007)</v>
      </c>
    </row>
    <row r="91" spans="9:14" ht="12">
      <c r="I91" s="7">
        <f>AVERAGE($I$68:$I$79)</f>
        <v>152973369486.5</v>
      </c>
      <c r="N91" s="7"/>
    </row>
    <row r="92" spans="9:14" ht="12">
      <c r="I92" s="7">
        <f>AVERAGE($I$68:$I$79)</f>
        <v>152973369486.5</v>
      </c>
      <c r="N92" s="7"/>
    </row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</sheetData>
  <dataValidations count="1">
    <dataValidation type="list" allowBlank="1" showInputMessage="1" showErrorMessage="1" sqref="I67">
      <formula1>"2005-2006,2006-2007"</formula1>
    </dataValidation>
  </dataValidations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OnRainbow</dc:creator>
  <cp:keywords/>
  <dc:description/>
  <cp:lastModifiedBy>OnRainbow</cp:lastModifiedBy>
  <dcterms:created xsi:type="dcterms:W3CDTF">2008-07-02T12:08:26Z</dcterms:created>
  <dcterms:modified xsi:type="dcterms:W3CDTF">2008-07-02T12:21:22Z</dcterms:modified>
  <cp:category/>
  <cp:version/>
  <cp:contentType/>
  <cp:contentStatus/>
</cp:coreProperties>
</file>